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er.galuszka\Downloads\"/>
    </mc:Choice>
  </mc:AlternateContent>
  <xr:revisionPtr revIDLastSave="0" documentId="13_ncr:1_{104EAD29-214F-4C69-8671-09B7C2D48A7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ercator" sheetId="1" r:id="rId1"/>
  </sheets>
  <externalReferences>
    <externalReference r:id="rId2"/>
    <externalReference r:id="rId3"/>
    <externalReference r:id="rId4"/>
  </externalReferences>
  <definedNames>
    <definedName name="_xlnm.Print_Area" localSheetId="0">Mercator!$B$2:$Y$159</definedName>
    <definedName name="_xlnm.Print_Titles" localSheetId="0">Mercator!$2:$3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7" i="1" l="1"/>
  <c r="L79" i="1"/>
  <c r="M101" i="1"/>
  <c r="M97" i="1"/>
  <c r="M88" i="1"/>
  <c r="M79" i="1"/>
  <c r="M67" i="1"/>
  <c r="M157" i="1"/>
  <c r="M156" i="1"/>
  <c r="M153" i="1" s="1"/>
  <c r="M155" i="1"/>
  <c r="M154" i="1"/>
  <c r="M151" i="1"/>
  <c r="M149" i="1"/>
  <c r="M140" i="1"/>
  <c r="M123" i="1"/>
  <c r="M128" i="1" s="1"/>
  <c r="M133" i="1" s="1"/>
  <c r="M138" i="1" s="1"/>
  <c r="M173" i="1"/>
  <c r="M170" i="1"/>
  <c r="L45" i="1"/>
  <c r="M45" i="1"/>
  <c r="M48" i="1" s="1"/>
  <c r="M37" i="1"/>
  <c r="M81" i="1" l="1"/>
  <c r="M86" i="1" s="1"/>
  <c r="M91" i="1" s="1"/>
  <c r="M95" i="1" s="1"/>
  <c r="M143" i="1"/>
  <c r="M147" i="1" s="1"/>
  <c r="M159" i="1" s="1"/>
  <c r="M52" i="1"/>
  <c r="M53" i="1" s="1"/>
  <c r="M41" i="1"/>
  <c r="M167" i="1" l="1"/>
  <c r="M176" i="1"/>
  <c r="M22" i="1" l="1"/>
  <c r="M15" i="1"/>
  <c r="M26" i="1" l="1"/>
  <c r="U126" i="1" l="1"/>
  <c r="AE157" i="1" l="1"/>
  <c r="AE155" i="1"/>
  <c r="AE154" i="1"/>
  <c r="AE140" i="1"/>
  <c r="AN142" i="1"/>
  <c r="AN141" i="1"/>
  <c r="AN136" i="1"/>
  <c r="AN135" i="1"/>
  <c r="AN131" i="1"/>
  <c r="AN130" i="1"/>
  <c r="AN126" i="1"/>
  <c r="AN125" i="1"/>
  <c r="AN122" i="1"/>
  <c r="AN121" i="1"/>
  <c r="AN120" i="1"/>
  <c r="AN119" i="1"/>
  <c r="AM104" i="1"/>
  <c r="AM99" i="1"/>
  <c r="AM98" i="1"/>
  <c r="AN104" i="1"/>
  <c r="AN101" i="1" s="1"/>
  <c r="AN99" i="1"/>
  <c r="AN98" i="1"/>
  <c r="AM90" i="1"/>
  <c r="AM89" i="1"/>
  <c r="AN90" i="1"/>
  <c r="AN89" i="1"/>
  <c r="AN84" i="1"/>
  <c r="AN83" i="1"/>
  <c r="AN78" i="1"/>
  <c r="AN77" i="1"/>
  <c r="AN76" i="1"/>
  <c r="AN75" i="1"/>
  <c r="AN74" i="1"/>
  <c r="AN73" i="1"/>
  <c r="AN72" i="1"/>
  <c r="AN71" i="1"/>
  <c r="AN70" i="1"/>
  <c r="AN69" i="1"/>
  <c r="AN66" i="1"/>
  <c r="AN65" i="1"/>
  <c r="AN64" i="1"/>
  <c r="AN47" i="1"/>
  <c r="AE123" i="1"/>
  <c r="AE128" i="1" s="1"/>
  <c r="AE133" i="1" s="1"/>
  <c r="AE138" i="1" s="1"/>
  <c r="AN149" i="1"/>
  <c r="AM46" i="1"/>
  <c r="AN46" i="1"/>
  <c r="AN44" i="1"/>
  <c r="AN31" i="1"/>
  <c r="AN37" i="1" s="1"/>
  <c r="AN21" i="1"/>
  <c r="AN20" i="1"/>
  <c r="AN19" i="1"/>
  <c r="AN15" i="1"/>
  <c r="AD104" i="1"/>
  <c r="AE104" i="1"/>
  <c r="AE101" i="1" s="1"/>
  <c r="AE99" i="1"/>
  <c r="AE151" i="1" s="1"/>
  <c r="AE98" i="1"/>
  <c r="AE150" i="1" s="1"/>
  <c r="AD99" i="1"/>
  <c r="AD98" i="1"/>
  <c r="AD90" i="1"/>
  <c r="AD89" i="1"/>
  <c r="AE90" i="1"/>
  <c r="AE89" i="1"/>
  <c r="AE84" i="1"/>
  <c r="AD84" i="1"/>
  <c r="AE83" i="1"/>
  <c r="AD83" i="1"/>
  <c r="AD78" i="1"/>
  <c r="AD77" i="1"/>
  <c r="AD76" i="1"/>
  <c r="AD75" i="1"/>
  <c r="AD74" i="1"/>
  <c r="AD73" i="1"/>
  <c r="AD72" i="1"/>
  <c r="AD71" i="1"/>
  <c r="AD70" i="1"/>
  <c r="AD69" i="1"/>
  <c r="AE78" i="1"/>
  <c r="AE77" i="1"/>
  <c r="AE76" i="1"/>
  <c r="AE75" i="1"/>
  <c r="AE74" i="1"/>
  <c r="AE73" i="1"/>
  <c r="AE72" i="1"/>
  <c r="AE71" i="1"/>
  <c r="AE70" i="1"/>
  <c r="AE69" i="1"/>
  <c r="AE79" i="1" s="1"/>
  <c r="AE66" i="1"/>
  <c r="AD66" i="1"/>
  <c r="AE65" i="1"/>
  <c r="AD65" i="1"/>
  <c r="AD64" i="1"/>
  <c r="AE64" i="1"/>
  <c r="AE46" i="1"/>
  <c r="AE170" i="1" s="1"/>
  <c r="AE47" i="1"/>
  <c r="AD46" i="1"/>
  <c r="AE45" i="1"/>
  <c r="AE44" i="1"/>
  <c r="AE22" i="1"/>
  <c r="AE37" i="1"/>
  <c r="AE41" i="1" s="1"/>
  <c r="AE15" i="1"/>
  <c r="AE149" i="1" l="1"/>
  <c r="AN79" i="1"/>
  <c r="AN156" i="1"/>
  <c r="AN153" i="1" s="1"/>
  <c r="AE48" i="1"/>
  <c r="AE173" i="1" s="1"/>
  <c r="AE67" i="1"/>
  <c r="AE81" i="1" s="1"/>
  <c r="AE86" i="1" s="1"/>
  <c r="AE91" i="1" s="1"/>
  <c r="AE95" i="1" s="1"/>
  <c r="AE107" i="1" s="1"/>
  <c r="AN123" i="1"/>
  <c r="AN128" i="1" s="1"/>
  <c r="AN133" i="1" s="1"/>
  <c r="AN138" i="1" s="1"/>
  <c r="AN143" i="1" s="1"/>
  <c r="AN147" i="1" s="1"/>
  <c r="AN159" i="1" s="1"/>
  <c r="AE156" i="1"/>
  <c r="AE153" i="1" s="1"/>
  <c r="AE143" i="1"/>
  <c r="AE147" i="1" s="1"/>
  <c r="AN140" i="1"/>
  <c r="AN97" i="1"/>
  <c r="AN88" i="1"/>
  <c r="AN67" i="1"/>
  <c r="AN48" i="1"/>
  <c r="AN52" i="1" s="1"/>
  <c r="AN41" i="1"/>
  <c r="AN22" i="1"/>
  <c r="AN170" i="1" s="1"/>
  <c r="AE97" i="1"/>
  <c r="AE88" i="1"/>
  <c r="AE52" i="1"/>
  <c r="AE53" i="1" s="1"/>
  <c r="AE26" i="1"/>
  <c r="AN81" i="1" l="1"/>
  <c r="AN86" i="1" s="1"/>
  <c r="AN91" i="1" s="1"/>
  <c r="AN95" i="1" s="1"/>
  <c r="AN167" i="1" s="1"/>
  <c r="AE159" i="1"/>
  <c r="AN26" i="1"/>
  <c r="AE167" i="1"/>
  <c r="AE176" i="1"/>
  <c r="AN176" i="1" l="1"/>
  <c r="AN107" i="1"/>
  <c r="AN173" i="1"/>
  <c r="AN53" i="1"/>
  <c r="V126" i="1"/>
  <c r="V125" i="1"/>
  <c r="U125" i="1"/>
  <c r="V122" i="1"/>
  <c r="U122" i="1"/>
  <c r="V121" i="1"/>
  <c r="U121" i="1"/>
  <c r="V120" i="1"/>
  <c r="U120" i="1"/>
  <c r="V119" i="1"/>
  <c r="U119" i="1"/>
  <c r="V104" i="1"/>
  <c r="U104" i="1"/>
  <c r="V99" i="1"/>
  <c r="U99" i="1"/>
  <c r="V98" i="1"/>
  <c r="U98" i="1"/>
  <c r="V90" i="1"/>
  <c r="U90" i="1"/>
  <c r="V89" i="1"/>
  <c r="U89" i="1"/>
  <c r="V84" i="1"/>
  <c r="U84" i="1"/>
  <c r="U136" i="1" s="1"/>
  <c r="V83" i="1"/>
  <c r="U83" i="1"/>
  <c r="V78" i="1"/>
  <c r="U78" i="1"/>
  <c r="V77" i="1"/>
  <c r="U77" i="1"/>
  <c r="V76" i="1"/>
  <c r="U76" i="1"/>
  <c r="V75" i="1"/>
  <c r="U75" i="1"/>
  <c r="V74" i="1"/>
  <c r="U74" i="1"/>
  <c r="V73" i="1"/>
  <c r="U73" i="1"/>
  <c r="V72" i="1"/>
  <c r="U72" i="1"/>
  <c r="V71" i="1"/>
  <c r="U71" i="1"/>
  <c r="V70" i="1"/>
  <c r="U70" i="1"/>
  <c r="V69" i="1"/>
  <c r="U69" i="1"/>
  <c r="V66" i="1"/>
  <c r="U66" i="1"/>
  <c r="V65" i="1"/>
  <c r="U65" i="1"/>
  <c r="V64" i="1"/>
  <c r="U64" i="1"/>
  <c r="V47" i="1"/>
  <c r="U47" i="1"/>
  <c r="V46" i="1"/>
  <c r="U46" i="1"/>
  <c r="V45" i="1"/>
  <c r="U45" i="1"/>
  <c r="V44" i="1"/>
  <c r="U44" i="1"/>
  <c r="V43" i="1"/>
  <c r="U43" i="1"/>
  <c r="V39" i="1"/>
  <c r="U39" i="1"/>
  <c r="V36" i="1"/>
  <c r="U36" i="1"/>
  <c r="V35" i="1"/>
  <c r="U35" i="1"/>
  <c r="V34" i="1"/>
  <c r="U34" i="1"/>
  <c r="V33" i="1"/>
  <c r="U33" i="1"/>
  <c r="V32" i="1"/>
  <c r="U32" i="1"/>
  <c r="V31" i="1"/>
  <c r="U31" i="1"/>
  <c r="V21" i="1"/>
  <c r="U21" i="1"/>
  <c r="V20" i="1"/>
  <c r="U20" i="1"/>
  <c r="V19" i="1"/>
  <c r="U19" i="1"/>
  <c r="V17" i="1"/>
  <c r="U17" i="1"/>
  <c r="V13" i="1"/>
  <c r="U13" i="1"/>
  <c r="V12" i="1"/>
  <c r="U12" i="1"/>
  <c r="V11" i="1"/>
  <c r="U11" i="1"/>
  <c r="V10" i="1"/>
  <c r="U10" i="1"/>
  <c r="V123" i="1" l="1"/>
  <c r="V128" i="1" s="1"/>
  <c r="V155" i="1"/>
  <c r="V154" i="1"/>
  <c r="V135" i="1"/>
  <c r="V101" i="1"/>
  <c r="V151" i="1"/>
  <c r="V97" i="1"/>
  <c r="V142" i="1"/>
  <c r="V141" i="1"/>
  <c r="V136" i="1"/>
  <c r="V131" i="1"/>
  <c r="V79" i="1"/>
  <c r="V130" i="1"/>
  <c r="V67" i="1"/>
  <c r="U142" i="1"/>
  <c r="U141" i="1"/>
  <c r="U140" i="1" s="1"/>
  <c r="U135" i="1"/>
  <c r="U131" i="1"/>
  <c r="U130" i="1"/>
  <c r="V22" i="1"/>
  <c r="V170" i="1" s="1"/>
  <c r="V15" i="1"/>
  <c r="V26" i="1" s="1"/>
  <c r="V133" i="1" l="1"/>
  <c r="V138" i="1" s="1"/>
  <c r="V140" i="1"/>
  <c r="V150" i="1"/>
  <c r="V149" i="1" s="1"/>
  <c r="V48" i="1"/>
  <c r="V173" i="1" s="1"/>
  <c r="V37" i="1"/>
  <c r="V41" i="1" s="1"/>
  <c r="V88" i="1"/>
  <c r="V156" i="1"/>
  <c r="V153" i="1" s="1"/>
  <c r="V81" i="1"/>
  <c r="V86" i="1" s="1"/>
  <c r="V52" i="1" l="1"/>
  <c r="V53" i="1" s="1"/>
  <c r="V143" i="1"/>
  <c r="V147" i="1" s="1"/>
  <c r="V159" i="1" s="1"/>
  <c r="V91" i="1"/>
  <c r="V95" i="1" s="1"/>
  <c r="V107" i="1" s="1"/>
  <c r="V176" i="1"/>
  <c r="V167" i="1"/>
  <c r="K123" i="1"/>
  <c r="K128" i="1" s="1"/>
  <c r="K133" i="1" s="1"/>
  <c r="L157" i="1"/>
  <c r="L156" i="1"/>
  <c r="L153" i="1" s="1"/>
  <c r="L155" i="1"/>
  <c r="L154" i="1"/>
  <c r="L151" i="1"/>
  <c r="L150" i="1"/>
  <c r="L149" i="1"/>
  <c r="L142" i="1"/>
  <c r="L141" i="1"/>
  <c r="L140" i="1" s="1"/>
  <c r="L136" i="1"/>
  <c r="L135" i="1"/>
  <c r="K101" i="1"/>
  <c r="K97" i="1"/>
  <c r="K88" i="1"/>
  <c r="K79" i="1"/>
  <c r="K67" i="1"/>
  <c r="K81" i="1" s="1"/>
  <c r="K86" i="1" s="1"/>
  <c r="L101" i="1"/>
  <c r="K37" i="1"/>
  <c r="K41" i="1" s="1"/>
  <c r="K15" i="1"/>
  <c r="L123" i="1" l="1"/>
  <c r="L128" i="1" s="1"/>
  <c r="L133" i="1" s="1"/>
  <c r="L138" i="1" s="1"/>
  <c r="L143" i="1" s="1"/>
  <c r="L147" i="1" s="1"/>
  <c r="L159" i="1" s="1"/>
  <c r="K91" i="1"/>
  <c r="K95" i="1" s="1"/>
  <c r="K107" i="1" s="1"/>
  <c r="L97" i="1"/>
  <c r="L88" i="1"/>
  <c r="L67" i="1"/>
  <c r="L81" i="1" s="1"/>
  <c r="L86" i="1" s="1"/>
  <c r="L91" i="1" l="1"/>
  <c r="L95" i="1" s="1"/>
  <c r="L107" i="1" s="1"/>
  <c r="L48" i="1"/>
  <c r="L37" i="1"/>
  <c r="L41" i="1" s="1"/>
  <c r="L22" i="1"/>
  <c r="L170" i="1" s="1"/>
  <c r="L15" i="1"/>
  <c r="L167" i="1" l="1"/>
  <c r="L52" i="1"/>
  <c r="L26" i="1"/>
  <c r="L176" i="1" s="1"/>
  <c r="AL123" i="1"/>
  <c r="AL128" i="1" s="1"/>
  <c r="AL133" i="1" s="1"/>
  <c r="AL136" i="1"/>
  <c r="AL135" i="1"/>
  <c r="AM157" i="1"/>
  <c r="AM156" i="1"/>
  <c r="AM155" i="1"/>
  <c r="AM154" i="1"/>
  <c r="AM151" i="1"/>
  <c r="AM150" i="1"/>
  <c r="AM142" i="1"/>
  <c r="AM141" i="1"/>
  <c r="AM136" i="1"/>
  <c r="AM135" i="1"/>
  <c r="AM123" i="1"/>
  <c r="AM128" i="1" s="1"/>
  <c r="AM133" i="1" s="1"/>
  <c r="AM138" i="1" s="1"/>
  <c r="AL97" i="1"/>
  <c r="AL79" i="1"/>
  <c r="AL67" i="1"/>
  <c r="AL101" i="1"/>
  <c r="AL88" i="1"/>
  <c r="AM101" i="1"/>
  <c r="AM97" i="1"/>
  <c r="AM88" i="1"/>
  <c r="AL37" i="1"/>
  <c r="AL41" i="1" s="1"/>
  <c r="AL48" i="1"/>
  <c r="AJ53" i="1"/>
  <c r="AI53" i="1"/>
  <c r="AH53" i="1"/>
  <c r="AG53" i="1"/>
  <c r="AM48" i="1"/>
  <c r="AM52" i="1" s="1"/>
  <c r="AM37" i="1"/>
  <c r="AM41" i="1" s="1"/>
  <c r="AL15" i="1"/>
  <c r="AL26" i="1" s="1"/>
  <c r="AL22" i="1"/>
  <c r="AM15" i="1"/>
  <c r="AM140" i="1" l="1"/>
  <c r="AM143" i="1" s="1"/>
  <c r="AM147" i="1" s="1"/>
  <c r="L173" i="1"/>
  <c r="L53" i="1"/>
  <c r="AM153" i="1"/>
  <c r="AM149" i="1"/>
  <c r="AL81" i="1"/>
  <c r="AL86" i="1" s="1"/>
  <c r="AL91" i="1" s="1"/>
  <c r="AL95" i="1" s="1"/>
  <c r="AL107" i="1" s="1"/>
  <c r="AM79" i="1"/>
  <c r="AM67" i="1"/>
  <c r="AL52" i="1"/>
  <c r="AL53" i="1" s="1"/>
  <c r="AM22" i="1"/>
  <c r="AM159" i="1" l="1"/>
  <c r="AM26" i="1"/>
  <c r="AM170" i="1"/>
  <c r="AM81" i="1"/>
  <c r="AM86" i="1" s="1"/>
  <c r="AM91" i="1" s="1"/>
  <c r="AM95" i="1" s="1"/>
  <c r="AC135" i="1"/>
  <c r="AD157" i="1"/>
  <c r="AD155" i="1"/>
  <c r="AD154" i="1"/>
  <c r="AD123" i="1"/>
  <c r="AC97" i="1"/>
  <c r="AC141" i="1"/>
  <c r="AC136" i="1"/>
  <c r="AC79" i="1"/>
  <c r="AC67" i="1"/>
  <c r="AC101" i="1"/>
  <c r="AD101" i="1"/>
  <c r="AD151" i="1"/>
  <c r="AD150" i="1"/>
  <c r="AD142" i="1"/>
  <c r="AD88" i="1"/>
  <c r="AD136" i="1"/>
  <c r="AD135" i="1"/>
  <c r="AD67" i="1"/>
  <c r="K48" i="1"/>
  <c r="AC48" i="1"/>
  <c r="AC15" i="1"/>
  <c r="AD149" i="1" l="1"/>
  <c r="AM167" i="1"/>
  <c r="AM176" i="1"/>
  <c r="AM107" i="1"/>
  <c r="AM53" i="1"/>
  <c r="AM173" i="1"/>
  <c r="AD141" i="1"/>
  <c r="AD140" i="1" s="1"/>
  <c r="AC81" i="1"/>
  <c r="AC86" i="1" s="1"/>
  <c r="AC88" i="1"/>
  <c r="AC37" i="1"/>
  <c r="AC41" i="1" s="1"/>
  <c r="AD156" i="1"/>
  <c r="AD153" i="1" s="1"/>
  <c r="AC123" i="1"/>
  <c r="AC128" i="1" s="1"/>
  <c r="AC133" i="1" s="1"/>
  <c r="AC138" i="1" s="1"/>
  <c r="AC22" i="1"/>
  <c r="AC26" i="1" s="1"/>
  <c r="K22" i="1"/>
  <c r="AD97" i="1"/>
  <c r="AC142" i="1"/>
  <c r="AC140" i="1" s="1"/>
  <c r="AD128" i="1"/>
  <c r="AD133" i="1" s="1"/>
  <c r="AD138" i="1" s="1"/>
  <c r="AD79" i="1"/>
  <c r="AD81" i="1" s="1"/>
  <c r="AD86" i="1" s="1"/>
  <c r="AD91" i="1" s="1"/>
  <c r="AD95" i="1" s="1"/>
  <c r="K52" i="1"/>
  <c r="AD48" i="1"/>
  <c r="AD37" i="1"/>
  <c r="AD41" i="1" s="1"/>
  <c r="AD22" i="1"/>
  <c r="AD170" i="1" s="1"/>
  <c r="AD15" i="1"/>
  <c r="U150" i="1"/>
  <c r="U151" i="1"/>
  <c r="U154" i="1"/>
  <c r="U155" i="1"/>
  <c r="U156" i="1"/>
  <c r="U123" i="1"/>
  <c r="U128" i="1" s="1"/>
  <c r="U133" i="1" s="1"/>
  <c r="U101" i="1"/>
  <c r="U97" i="1"/>
  <c r="U88" i="1"/>
  <c r="U79" i="1"/>
  <c r="U67" i="1"/>
  <c r="U138" i="1" l="1"/>
  <c r="U153" i="1"/>
  <c r="AC91" i="1"/>
  <c r="AC95" i="1" s="1"/>
  <c r="AD143" i="1"/>
  <c r="AD147" i="1" s="1"/>
  <c r="AD159" i="1" s="1"/>
  <c r="AC143" i="1"/>
  <c r="AC147" i="1" s="1"/>
  <c r="AD107" i="1"/>
  <c r="AD167" i="1"/>
  <c r="AD52" i="1"/>
  <c r="K26" i="1"/>
  <c r="K53" i="1" s="1"/>
  <c r="AD26" i="1"/>
  <c r="U149" i="1"/>
  <c r="U81" i="1"/>
  <c r="U86" i="1" s="1"/>
  <c r="U91" i="1" s="1"/>
  <c r="U95" i="1" s="1"/>
  <c r="U143" i="1" l="1"/>
  <c r="U147" i="1" s="1"/>
  <c r="U159" i="1" s="1"/>
  <c r="AD176" i="1"/>
  <c r="AD53" i="1"/>
  <c r="AD173" i="1"/>
  <c r="U167" i="1"/>
  <c r="U107" i="1"/>
  <c r="U48" i="1"/>
  <c r="U37" i="1"/>
  <c r="U41" i="1" s="1"/>
  <c r="U22" i="1"/>
  <c r="U170" i="1" s="1"/>
  <c r="U15" i="1"/>
  <c r="U52" i="1" l="1"/>
  <c r="U26" i="1"/>
  <c r="K157" i="1"/>
  <c r="K155" i="1"/>
  <c r="K154" i="1"/>
  <c r="K136" i="1"/>
  <c r="K135" i="1"/>
  <c r="S156" i="1"/>
  <c r="K156" i="1"/>
  <c r="K151" i="1"/>
  <c r="K142" i="1"/>
  <c r="U176" i="1" l="1"/>
  <c r="U53" i="1"/>
  <c r="U173" i="1"/>
  <c r="K141" i="1"/>
  <c r="K140" i="1" s="1"/>
  <c r="K153" i="1"/>
  <c r="K150" i="1"/>
  <c r="K149" i="1" s="1"/>
  <c r="K138" i="1"/>
  <c r="K143" i="1" s="1"/>
  <c r="K147" i="1" s="1"/>
  <c r="K170" i="1"/>
  <c r="AL157" i="1"/>
  <c r="AL156" i="1"/>
  <c r="AL155" i="1"/>
  <c r="AL154" i="1"/>
  <c r="AL151" i="1"/>
  <c r="AL150" i="1"/>
  <c r="AL142" i="1"/>
  <c r="AL141" i="1"/>
  <c r="K167" i="1" l="1"/>
  <c r="K159" i="1"/>
  <c r="AL140" i="1"/>
  <c r="AL149" i="1"/>
  <c r="AL138" i="1"/>
  <c r="AL153" i="1"/>
  <c r="K176" i="1" l="1"/>
  <c r="AL143" i="1"/>
  <c r="AL147" i="1" s="1"/>
  <c r="AL159" i="1" s="1"/>
  <c r="K173" i="1"/>
  <c r="AL167" i="1"/>
  <c r="AL170" i="1" l="1"/>
  <c r="AC150" i="1" l="1"/>
  <c r="AC151" i="1"/>
  <c r="AC154" i="1"/>
  <c r="AC155" i="1"/>
  <c r="AC156" i="1"/>
  <c r="AC157" i="1"/>
  <c r="AC153" i="1" l="1"/>
  <c r="AC149" i="1"/>
  <c r="AL173" i="1"/>
  <c r="AL176" i="1"/>
  <c r="AC170" i="1"/>
  <c r="AC52" i="1"/>
  <c r="AC53" i="1" s="1"/>
  <c r="AC159" i="1" l="1"/>
  <c r="AC167" i="1"/>
  <c r="AC107" i="1"/>
  <c r="AC176" i="1"/>
  <c r="AC173" i="1"/>
  <c r="T156" i="1"/>
  <c r="T155" i="1"/>
  <c r="T154" i="1"/>
  <c r="T151" i="1"/>
  <c r="T150" i="1"/>
  <c r="T142" i="1"/>
  <c r="T141" i="1"/>
  <c r="T136" i="1"/>
  <c r="T135" i="1"/>
  <c r="T123" i="1"/>
  <c r="T128" i="1" s="1"/>
  <c r="T133" i="1" s="1"/>
  <c r="T101" i="1"/>
  <c r="T97" i="1"/>
  <c r="T88" i="1"/>
  <c r="T79" i="1"/>
  <c r="T67" i="1"/>
  <c r="T37" i="1"/>
  <c r="T41" i="1" s="1"/>
  <c r="T138" i="1" l="1"/>
  <c r="T81" i="1"/>
  <c r="T86" i="1" s="1"/>
  <c r="T91" i="1" s="1"/>
  <c r="T95" i="1" s="1"/>
  <c r="T167" i="1" s="1"/>
  <c r="T140" i="1"/>
  <c r="T149" i="1"/>
  <c r="T153" i="1"/>
  <c r="T107" i="1"/>
  <c r="T48" i="1"/>
  <c r="T143" i="1" l="1"/>
  <c r="T147" i="1" s="1"/>
  <c r="T159" i="1" s="1"/>
  <c r="T52" i="1"/>
  <c r="T22" i="1"/>
  <c r="T170" i="1" s="1"/>
  <c r="T15" i="1"/>
  <c r="T26" i="1" l="1"/>
  <c r="T53" i="1" s="1"/>
  <c r="J150" i="1"/>
  <c r="J151" i="1"/>
  <c r="J154" i="1"/>
  <c r="J155" i="1"/>
  <c r="J156" i="1"/>
  <c r="J157" i="1"/>
  <c r="J135" i="1"/>
  <c r="J136" i="1"/>
  <c r="J141" i="1"/>
  <c r="J142" i="1"/>
  <c r="J123" i="1"/>
  <c r="J128" i="1" s="1"/>
  <c r="J133" i="1" s="1"/>
  <c r="J101" i="1"/>
  <c r="J97" i="1"/>
  <c r="J88" i="1"/>
  <c r="J79" i="1"/>
  <c r="J67" i="1"/>
  <c r="J37" i="1"/>
  <c r="J138" i="1" l="1"/>
  <c r="J140" i="1"/>
  <c r="J81" i="1"/>
  <c r="J86" i="1" s="1"/>
  <c r="J91" i="1" s="1"/>
  <c r="J95" i="1" s="1"/>
  <c r="J167" i="1" s="1"/>
  <c r="J149" i="1"/>
  <c r="J153" i="1"/>
  <c r="T176" i="1"/>
  <c r="T173" i="1"/>
  <c r="J48" i="1"/>
  <c r="J41" i="1"/>
  <c r="J22" i="1"/>
  <c r="J170" i="1" s="1"/>
  <c r="J15" i="1"/>
  <c r="J143" i="1" l="1"/>
  <c r="J147" i="1" s="1"/>
  <c r="J159" i="1" s="1"/>
  <c r="J107" i="1"/>
  <c r="J52" i="1"/>
  <c r="J26" i="1"/>
  <c r="AK157" i="1"/>
  <c r="AK156" i="1"/>
  <c r="AK155" i="1"/>
  <c r="AK154" i="1"/>
  <c r="AK151" i="1"/>
  <c r="AK150" i="1"/>
  <c r="AK142" i="1"/>
  <c r="AK141" i="1"/>
  <c r="AK136" i="1"/>
  <c r="AK135" i="1"/>
  <c r="AK123" i="1"/>
  <c r="AK128" i="1" s="1"/>
  <c r="AK133" i="1" s="1"/>
  <c r="AK101" i="1"/>
  <c r="AK97" i="1"/>
  <c r="AK88" i="1"/>
  <c r="AK79" i="1"/>
  <c r="AK67" i="1"/>
  <c r="AK48" i="1"/>
  <c r="AK37" i="1"/>
  <c r="AK41" i="1" s="1"/>
  <c r="AK15" i="1"/>
  <c r="J176" i="1" l="1"/>
  <c r="J53" i="1"/>
  <c r="AK140" i="1"/>
  <c r="AK52" i="1"/>
  <c r="J173" i="1"/>
  <c r="AK138" i="1"/>
  <c r="AK153" i="1"/>
  <c r="AK149" i="1"/>
  <c r="AK81" i="1"/>
  <c r="AK86" i="1" s="1"/>
  <c r="AK91" i="1" s="1"/>
  <c r="AK95" i="1" s="1"/>
  <c r="AK22" i="1"/>
  <c r="AK143" i="1" l="1"/>
  <c r="AK147" i="1" s="1"/>
  <c r="AK159" i="1" s="1"/>
  <c r="AK167" i="1"/>
  <c r="AK107" i="1"/>
  <c r="AK26" i="1"/>
  <c r="AK170" i="1"/>
  <c r="AB157" i="1"/>
  <c r="AB154" i="1"/>
  <c r="AB155" i="1"/>
  <c r="AB156" i="1"/>
  <c r="AB150" i="1"/>
  <c r="AB136" i="1"/>
  <c r="AB123" i="1"/>
  <c r="AB128" i="1" s="1"/>
  <c r="AB133" i="1" s="1"/>
  <c r="AB101" i="1"/>
  <c r="AB97" i="1"/>
  <c r="AB88" i="1"/>
  <c r="AB141" i="1"/>
  <c r="AB135" i="1"/>
  <c r="AB79" i="1"/>
  <c r="AB48" i="1"/>
  <c r="AB37" i="1"/>
  <c r="AK173" i="1" l="1"/>
  <c r="AK53" i="1"/>
  <c r="AK176" i="1"/>
  <c r="AB52" i="1"/>
  <c r="AB138" i="1"/>
  <c r="AB151" i="1"/>
  <c r="AB149" i="1" s="1"/>
  <c r="AB142" i="1"/>
  <c r="AB140" i="1" s="1"/>
  <c r="AB153" i="1"/>
  <c r="AB41" i="1"/>
  <c r="AB67" i="1"/>
  <c r="AB81" i="1" s="1"/>
  <c r="AB86" i="1" s="1"/>
  <c r="AB91" i="1" s="1"/>
  <c r="AB95" i="1" s="1"/>
  <c r="AB22" i="1"/>
  <c r="AB170" i="1" s="1"/>
  <c r="AB15" i="1"/>
  <c r="S153" i="1"/>
  <c r="S149" i="1"/>
  <c r="S145" i="1"/>
  <c r="R145" i="1"/>
  <c r="S140" i="1"/>
  <c r="S123" i="1"/>
  <c r="S128" i="1" s="1"/>
  <c r="S133" i="1" s="1"/>
  <c r="S138" i="1" s="1"/>
  <c r="S101" i="1"/>
  <c r="S97" i="1"/>
  <c r="S88" i="1"/>
  <c r="S79" i="1"/>
  <c r="S67" i="1"/>
  <c r="S48" i="1"/>
  <c r="S37" i="1"/>
  <c r="S41" i="1" s="1"/>
  <c r="S22" i="1"/>
  <c r="S170" i="1" s="1"/>
  <c r="S15" i="1"/>
  <c r="S81" i="1" l="1"/>
  <c r="S86" i="1" s="1"/>
  <c r="S91" i="1" s="1"/>
  <c r="S95" i="1" s="1"/>
  <c r="S167" i="1" s="1"/>
  <c r="S143" i="1"/>
  <c r="S147" i="1" s="1"/>
  <c r="S159" i="1" s="1"/>
  <c r="AB143" i="1"/>
  <c r="AB147" i="1" s="1"/>
  <c r="AB159" i="1" s="1"/>
  <c r="AB167" i="1"/>
  <c r="AB107" i="1"/>
  <c r="AB26" i="1"/>
  <c r="S52" i="1"/>
  <c r="S26" i="1"/>
  <c r="I157" i="1"/>
  <c r="H157" i="1"/>
  <c r="I156" i="1"/>
  <c r="I155" i="1"/>
  <c r="I154" i="1"/>
  <c r="I151" i="1"/>
  <c r="I150" i="1"/>
  <c r="I142" i="1"/>
  <c r="I141" i="1"/>
  <c r="I136" i="1"/>
  <c r="I135" i="1"/>
  <c r="I123" i="1"/>
  <c r="I128" i="1" s="1"/>
  <c r="I133" i="1" s="1"/>
  <c r="I101" i="1"/>
  <c r="H101" i="1"/>
  <c r="I97" i="1"/>
  <c r="I88" i="1"/>
  <c r="I79" i="1"/>
  <c r="I67" i="1"/>
  <c r="I48" i="1"/>
  <c r="I37" i="1"/>
  <c r="I41" i="1" s="1"/>
  <c r="I22" i="1"/>
  <c r="I170" i="1" s="1"/>
  <c r="I15" i="1"/>
  <c r="S173" i="1" l="1"/>
  <c r="S53" i="1"/>
  <c r="AB173" i="1"/>
  <c r="AB53" i="1"/>
  <c r="I81" i="1"/>
  <c r="I86" i="1" s="1"/>
  <c r="S107" i="1"/>
  <c r="I52" i="1"/>
  <c r="I149" i="1"/>
  <c r="I153" i="1"/>
  <c r="AB176" i="1"/>
  <c r="I26" i="1"/>
  <c r="I140" i="1"/>
  <c r="I91" i="1"/>
  <c r="I95" i="1" s="1"/>
  <c r="S176" i="1"/>
  <c r="I138" i="1"/>
  <c r="AJ167" i="1"/>
  <c r="AJ176" i="1"/>
  <c r="AJ173" i="1"/>
  <c r="AJ170" i="1"/>
  <c r="I173" i="1" l="1"/>
  <c r="I53" i="1"/>
  <c r="I143" i="1"/>
  <c r="I147" i="1" s="1"/>
  <c r="I159" i="1" s="1"/>
  <c r="I167" i="1"/>
  <c r="I176" i="1"/>
  <c r="I107" i="1"/>
  <c r="AA123" i="1"/>
  <c r="AA128" i="1" s="1"/>
  <c r="AA133" i="1" s="1"/>
  <c r="AA135" i="1"/>
  <c r="AA136" i="1"/>
  <c r="AA141" i="1"/>
  <c r="AA142" i="1"/>
  <c r="AA145" i="1"/>
  <c r="AA150" i="1"/>
  <c r="AA151" i="1"/>
  <c r="AA154" i="1"/>
  <c r="AA155" i="1"/>
  <c r="AA156" i="1"/>
  <c r="AA101" i="1"/>
  <c r="AA97" i="1"/>
  <c r="AA88" i="1"/>
  <c r="AA79" i="1"/>
  <c r="AA67" i="1"/>
  <c r="AA37" i="1"/>
  <c r="AA41" i="1" s="1"/>
  <c r="AA22" i="1"/>
  <c r="AA170" i="1" s="1"/>
  <c r="AA81" i="1" l="1"/>
  <c r="AA86" i="1" s="1"/>
  <c r="AA91" i="1" s="1"/>
  <c r="AA95" i="1" s="1"/>
  <c r="AA149" i="1"/>
  <c r="AA153" i="1"/>
  <c r="AA140" i="1"/>
  <c r="AA138" i="1"/>
  <c r="AA48" i="1"/>
  <c r="AA143" i="1" l="1"/>
  <c r="AA147" i="1" s="1"/>
  <c r="AA159" i="1" s="1"/>
  <c r="AA167" i="1"/>
  <c r="AA107" i="1"/>
  <c r="AA52" i="1"/>
  <c r="AA15" i="1"/>
  <c r="AA26" i="1" s="1"/>
  <c r="AA173" i="1" l="1"/>
  <c r="AA53" i="1"/>
  <c r="AA176" i="1"/>
  <c r="R150" i="1"/>
  <c r="R151" i="1"/>
  <c r="R154" i="1"/>
  <c r="R155" i="1"/>
  <c r="R156" i="1"/>
  <c r="R141" i="1"/>
  <c r="R142" i="1"/>
  <c r="R149" i="1" l="1"/>
  <c r="R153" i="1"/>
  <c r="R140" i="1"/>
  <c r="R123" i="1"/>
  <c r="R128" i="1" s="1"/>
  <c r="R133" i="1" s="1"/>
  <c r="R138" i="1" s="1"/>
  <c r="R101" i="1"/>
  <c r="R97" i="1"/>
  <c r="R88" i="1"/>
  <c r="R79" i="1"/>
  <c r="R67" i="1"/>
  <c r="R48" i="1"/>
  <c r="R37" i="1"/>
  <c r="R41" i="1" s="1"/>
  <c r="R22" i="1"/>
  <c r="R170" i="1" s="1"/>
  <c r="R15" i="1"/>
  <c r="R26" i="1" l="1"/>
  <c r="R52" i="1"/>
  <c r="R81" i="1"/>
  <c r="R86" i="1" s="1"/>
  <c r="R91" i="1" s="1"/>
  <c r="R95" i="1" s="1"/>
  <c r="R107" i="1" s="1"/>
  <c r="R143" i="1"/>
  <c r="R147" i="1" s="1"/>
  <c r="R159" i="1" s="1"/>
  <c r="G140" i="1"/>
  <c r="H156" i="1"/>
  <c r="H155" i="1"/>
  <c r="H154" i="1"/>
  <c r="H151" i="1"/>
  <c r="H150" i="1"/>
  <c r="H142" i="1"/>
  <c r="H141" i="1"/>
  <c r="H136" i="1"/>
  <c r="H135" i="1"/>
  <c r="R173" i="1" l="1"/>
  <c r="R53" i="1"/>
  <c r="H153" i="1"/>
  <c r="R176" i="1"/>
  <c r="R167" i="1"/>
  <c r="H88" i="1"/>
  <c r="H140" i="1"/>
  <c r="H15" i="1"/>
  <c r="H48" i="1"/>
  <c r="H22" i="1"/>
  <c r="H170" i="1" s="1"/>
  <c r="H37" i="1"/>
  <c r="H41" i="1" s="1"/>
  <c r="H52" i="1" l="1"/>
  <c r="H26" i="1"/>
  <c r="H149" i="1"/>
  <c r="H123" i="1"/>
  <c r="H128" i="1" s="1"/>
  <c r="H133" i="1" s="1"/>
  <c r="H138" i="1" s="1"/>
  <c r="H143" i="1" s="1"/>
  <c r="H147" i="1" s="1"/>
  <c r="H97" i="1"/>
  <c r="H79" i="1"/>
  <c r="H67" i="1"/>
  <c r="H173" i="1" l="1"/>
  <c r="H53" i="1"/>
  <c r="H159" i="1"/>
  <c r="H81" i="1"/>
  <c r="H86" i="1" s="1"/>
  <c r="H91" i="1" s="1"/>
  <c r="H95" i="1" s="1"/>
  <c r="AG176" i="1"/>
  <c r="AH176" i="1"/>
  <c r="AI176" i="1"/>
  <c r="AG173" i="1"/>
  <c r="AH173" i="1"/>
  <c r="AI173" i="1"/>
  <c r="AG170" i="1"/>
  <c r="AH170" i="1"/>
  <c r="AI170" i="1"/>
  <c r="AG167" i="1"/>
  <c r="AH167" i="1"/>
  <c r="AI167" i="1"/>
  <c r="H107" i="1" l="1"/>
  <c r="H167" i="1"/>
  <c r="H176" i="1"/>
  <c r="Z156" i="1"/>
  <c r="Y156" i="1"/>
  <c r="Z155" i="1"/>
  <c r="Y155" i="1"/>
  <c r="Z154" i="1"/>
  <c r="Y154" i="1"/>
  <c r="Z151" i="1"/>
  <c r="Z150" i="1"/>
  <c r="Z149" i="1" s="1"/>
  <c r="Z145" i="1"/>
  <c r="Z142" i="1"/>
  <c r="Z141" i="1"/>
  <c r="Z136" i="1"/>
  <c r="Z135" i="1"/>
  <c r="Z123" i="1"/>
  <c r="Z128" i="1" s="1"/>
  <c r="Z133" i="1" s="1"/>
  <c r="Z101" i="1"/>
  <c r="Z97" i="1"/>
  <c r="Z88" i="1"/>
  <c r="Z79" i="1"/>
  <c r="Z67" i="1"/>
  <c r="Z48" i="1"/>
  <c r="Z37" i="1"/>
  <c r="Z41" i="1" s="1"/>
  <c r="Z22" i="1"/>
  <c r="Z170" i="1" s="1"/>
  <c r="Z15" i="1"/>
  <c r="Z52" i="1" l="1"/>
  <c r="Z81" i="1"/>
  <c r="Z86" i="1" s="1"/>
  <c r="Z91" i="1" s="1"/>
  <c r="Z95" i="1" s="1"/>
  <c r="Z26" i="1"/>
  <c r="Z138" i="1"/>
  <c r="Z153" i="1"/>
  <c r="Z140" i="1"/>
  <c r="Q135" i="1"/>
  <c r="Q136" i="1"/>
  <c r="Z173" i="1" l="1"/>
  <c r="Z53" i="1"/>
  <c r="Z143" i="1"/>
  <c r="Z147" i="1" s="1"/>
  <c r="Z159" i="1" s="1"/>
  <c r="Z107" i="1"/>
  <c r="Z176" i="1"/>
  <c r="Z167" i="1"/>
  <c r="Q156" i="1"/>
  <c r="Q155" i="1"/>
  <c r="Q154" i="1"/>
  <c r="Q151" i="1"/>
  <c r="Q150" i="1"/>
  <c r="Q145" i="1"/>
  <c r="Q142" i="1"/>
  <c r="Q141" i="1"/>
  <c r="Q123" i="1"/>
  <c r="Q128" i="1" s="1"/>
  <c r="Q133" i="1" s="1"/>
  <c r="Q138" i="1" s="1"/>
  <c r="Q101" i="1"/>
  <c r="Q97" i="1"/>
  <c r="Q88" i="1"/>
  <c r="Q79" i="1"/>
  <c r="Q67" i="1"/>
  <c r="Q48" i="1"/>
  <c r="Q37" i="1"/>
  <c r="Q41" i="1" s="1"/>
  <c r="Q22" i="1"/>
  <c r="Q170" i="1" s="1"/>
  <c r="Q140" i="1" l="1"/>
  <c r="Q143" i="1" s="1"/>
  <c r="Q147" i="1" s="1"/>
  <c r="Q153" i="1"/>
  <c r="Q149" i="1"/>
  <c r="Q52" i="1"/>
  <c r="Q81" i="1"/>
  <c r="Q86" i="1" s="1"/>
  <c r="Q91" i="1" s="1"/>
  <c r="Q95" i="1" s="1"/>
  <c r="Q15" i="1"/>
  <c r="Q26" i="1" s="1"/>
  <c r="Q53" i="1" s="1"/>
  <c r="G88" i="1"/>
  <c r="G153" i="1"/>
  <c r="G149" i="1"/>
  <c r="G123" i="1"/>
  <c r="G128" i="1" s="1"/>
  <c r="G101" i="1"/>
  <c r="G97" i="1"/>
  <c r="G79" i="1"/>
  <c r="G67" i="1"/>
  <c r="G48" i="1"/>
  <c r="G37" i="1"/>
  <c r="G41" i="1" s="1"/>
  <c r="G22" i="1"/>
  <c r="G170" i="1" s="1"/>
  <c r="G15" i="1"/>
  <c r="Q159" i="1" l="1"/>
  <c r="Q107" i="1"/>
  <c r="Q167" i="1"/>
  <c r="Q173" i="1"/>
  <c r="Q176" i="1"/>
  <c r="G133" i="1"/>
  <c r="G138" i="1" s="1"/>
  <c r="G143" i="1" s="1"/>
  <c r="G147" i="1" s="1"/>
  <c r="G159" i="1" s="1"/>
  <c r="G52" i="1"/>
  <c r="G53" i="1" s="1"/>
  <c r="G26" i="1"/>
  <c r="G81" i="1"/>
  <c r="G86" i="1" s="1"/>
  <c r="G91" i="1" s="1"/>
  <c r="G95" i="1" s="1"/>
  <c r="G107" i="1" l="1"/>
  <c r="G167" i="1"/>
  <c r="G173" i="1"/>
  <c r="G176" i="1"/>
  <c r="Y153" i="1"/>
  <c r="X156" i="1"/>
  <c r="X155" i="1"/>
  <c r="X154" i="1"/>
  <c r="Y151" i="1"/>
  <c r="Y150" i="1"/>
  <c r="X151" i="1"/>
  <c r="X150" i="1"/>
  <c r="Y145" i="1"/>
  <c r="X145" i="1"/>
  <c r="Y142" i="1"/>
  <c r="Y141" i="1"/>
  <c r="X142" i="1"/>
  <c r="X141" i="1"/>
  <c r="Y136" i="1"/>
  <c r="Y135" i="1"/>
  <c r="X136" i="1"/>
  <c r="X135" i="1"/>
  <c r="Y101" i="1"/>
  <c r="X101" i="1"/>
  <c r="Y88" i="1"/>
  <c r="X88" i="1"/>
  <c r="Y123" i="1"/>
  <c r="Y128" i="1" s="1"/>
  <c r="Y133" i="1" s="1"/>
  <c r="X123" i="1"/>
  <c r="X128" i="1" s="1"/>
  <c r="X133" i="1" s="1"/>
  <c r="Y97" i="1"/>
  <c r="X97" i="1"/>
  <c r="Y79" i="1"/>
  <c r="X79" i="1"/>
  <c r="Y67" i="1"/>
  <c r="X67" i="1"/>
  <c r="Y48" i="1"/>
  <c r="X48" i="1"/>
  <c r="Y37" i="1"/>
  <c r="Y41" i="1" s="1"/>
  <c r="X37" i="1"/>
  <c r="X41" i="1" s="1"/>
  <c r="Y22" i="1"/>
  <c r="Y170" i="1" s="1"/>
  <c r="X22" i="1"/>
  <c r="X170" i="1" s="1"/>
  <c r="Y15" i="1"/>
  <c r="X15" i="1"/>
  <c r="Y149" i="1" l="1"/>
  <c r="Y26" i="1"/>
  <c r="X26" i="1"/>
  <c r="X138" i="1"/>
  <c r="X149" i="1"/>
  <c r="Y140" i="1"/>
  <c r="X153" i="1"/>
  <c r="X52" i="1"/>
  <c r="Y52" i="1"/>
  <c r="Y138" i="1"/>
  <c r="X140" i="1"/>
  <c r="Y81" i="1"/>
  <c r="Y86" i="1" s="1"/>
  <c r="Y91" i="1" s="1"/>
  <c r="Y95" i="1" s="1"/>
  <c r="X81" i="1"/>
  <c r="X86" i="1" s="1"/>
  <c r="X91" i="1" s="1"/>
  <c r="X95" i="1" s="1"/>
  <c r="P156" i="1"/>
  <c r="O156" i="1"/>
  <c r="O155" i="1"/>
  <c r="O151" i="1"/>
  <c r="P150" i="1"/>
  <c r="O150" i="1"/>
  <c r="P145" i="1"/>
  <c r="O145" i="1"/>
  <c r="P142" i="1"/>
  <c r="O142" i="1"/>
  <c r="P141" i="1"/>
  <c r="P136" i="1"/>
  <c r="O136" i="1"/>
  <c r="P135" i="1"/>
  <c r="O135" i="1"/>
  <c r="P67" i="1"/>
  <c r="O37" i="1"/>
  <c r="P22" i="1"/>
  <c r="P170" i="1" s="1"/>
  <c r="P155" i="1"/>
  <c r="P154" i="1"/>
  <c r="P151" i="1"/>
  <c r="X173" i="1" l="1"/>
  <c r="X53" i="1"/>
  <c r="Y173" i="1"/>
  <c r="Y53" i="1"/>
  <c r="Y143" i="1"/>
  <c r="Y147" i="1" s="1"/>
  <c r="Y159" i="1" s="1"/>
  <c r="X107" i="1"/>
  <c r="X176" i="1"/>
  <c r="X167" i="1"/>
  <c r="Y107" i="1"/>
  <c r="Y176" i="1"/>
  <c r="Y167" i="1"/>
  <c r="X143" i="1"/>
  <c r="X147" i="1" s="1"/>
  <c r="X159" i="1" s="1"/>
  <c r="P149" i="1"/>
  <c r="O22" i="1"/>
  <c r="O170" i="1" s="1"/>
  <c r="O88" i="1"/>
  <c r="O123" i="1"/>
  <c r="O128" i="1" s="1"/>
  <c r="O133" i="1" s="1"/>
  <c r="O138" i="1" s="1"/>
  <c r="P37" i="1"/>
  <c r="P41" i="1" s="1"/>
  <c r="P97" i="1"/>
  <c r="P123" i="1"/>
  <c r="P128" i="1" s="1"/>
  <c r="P133" i="1" s="1"/>
  <c r="P138" i="1" s="1"/>
  <c r="O48" i="1"/>
  <c r="O15" i="1"/>
  <c r="P79" i="1"/>
  <c r="P81" i="1" s="1"/>
  <c r="P86" i="1" s="1"/>
  <c r="O149" i="1"/>
  <c r="O97" i="1"/>
  <c r="P15" i="1"/>
  <c r="P26" i="1" s="1"/>
  <c r="O67" i="1"/>
  <c r="O141" i="1"/>
  <c r="O140" i="1" s="1"/>
  <c r="P153" i="1"/>
  <c r="P48" i="1"/>
  <c r="P173" i="1" s="1"/>
  <c r="O101" i="1"/>
  <c r="O79" i="1"/>
  <c r="P140" i="1"/>
  <c r="P101" i="1"/>
  <c r="O154" i="1"/>
  <c r="O153" i="1" s="1"/>
  <c r="P88" i="1"/>
  <c r="O41" i="1"/>
  <c r="F123" i="1"/>
  <c r="F128" i="1" s="1"/>
  <c r="F133" i="1" s="1"/>
  <c r="E123" i="1"/>
  <c r="E128" i="1" s="1"/>
  <c r="E133" i="1" s="1"/>
  <c r="O26" i="1" l="1"/>
  <c r="O52" i="1"/>
  <c r="O173" i="1"/>
  <c r="O81" i="1"/>
  <c r="O86" i="1" s="1"/>
  <c r="O91" i="1" s="1"/>
  <c r="O95" i="1" s="1"/>
  <c r="O143" i="1"/>
  <c r="O147" i="1" s="1"/>
  <c r="O159" i="1" s="1"/>
  <c r="P52" i="1"/>
  <c r="P53" i="1" s="1"/>
  <c r="P143" i="1"/>
  <c r="P147" i="1" s="1"/>
  <c r="P159" i="1" s="1"/>
  <c r="P91" i="1"/>
  <c r="P95" i="1" s="1"/>
  <c r="F153" i="1"/>
  <c r="E153" i="1"/>
  <c r="F149" i="1"/>
  <c r="E149" i="1"/>
  <c r="F140" i="1"/>
  <c r="E140" i="1"/>
  <c r="F138" i="1"/>
  <c r="E138" i="1"/>
  <c r="O53" i="1" l="1"/>
  <c r="P107" i="1"/>
  <c r="P176" i="1"/>
  <c r="P167" i="1"/>
  <c r="O107" i="1"/>
  <c r="O176" i="1"/>
  <c r="O167" i="1"/>
  <c r="E143" i="1"/>
  <c r="E147" i="1" s="1"/>
  <c r="E159" i="1" s="1"/>
  <c r="F143" i="1"/>
  <c r="F147" i="1" s="1"/>
  <c r="F159" i="1" s="1"/>
  <c r="D101" i="1"/>
  <c r="C101" i="1"/>
  <c r="D97" i="1"/>
  <c r="C97" i="1"/>
  <c r="D88" i="1"/>
  <c r="C88" i="1"/>
  <c r="D79" i="1"/>
  <c r="C79" i="1"/>
  <c r="D67" i="1"/>
  <c r="C67" i="1"/>
  <c r="F101" i="1"/>
  <c r="E101" i="1"/>
  <c r="F97" i="1"/>
  <c r="E97" i="1"/>
  <c r="F88" i="1"/>
  <c r="E88" i="1"/>
  <c r="E79" i="1"/>
  <c r="F79" i="1"/>
  <c r="F67" i="1"/>
  <c r="E67" i="1"/>
  <c r="D48" i="1"/>
  <c r="C48" i="1"/>
  <c r="C81" i="1" l="1"/>
  <c r="C86" i="1" s="1"/>
  <c r="C91" i="1" s="1"/>
  <c r="C95" i="1" s="1"/>
  <c r="D81" i="1"/>
  <c r="D86" i="1" s="1"/>
  <c r="D91" i="1" s="1"/>
  <c r="D95" i="1" s="1"/>
  <c r="E81" i="1"/>
  <c r="E86" i="1" s="1"/>
  <c r="E91" i="1" s="1"/>
  <c r="E95" i="1" s="1"/>
  <c r="F81" i="1"/>
  <c r="D107" i="1" l="1"/>
  <c r="D167" i="1"/>
  <c r="C107" i="1"/>
  <c r="C167" i="1"/>
  <c r="E107" i="1"/>
  <c r="E167" i="1"/>
  <c r="F86" i="1"/>
  <c r="F91" i="1" s="1"/>
  <c r="F95" i="1" s="1"/>
  <c r="F107" i="1" l="1"/>
  <c r="F167" i="1"/>
  <c r="D37" i="1"/>
  <c r="C37" i="1"/>
  <c r="D22" i="1"/>
  <c r="D170" i="1" s="1"/>
  <c r="C22" i="1"/>
  <c r="C170" i="1" s="1"/>
  <c r="D15" i="1"/>
  <c r="C15" i="1"/>
  <c r="E48" i="1"/>
  <c r="F37" i="1"/>
  <c r="F41" i="1" s="1"/>
  <c r="E37" i="1"/>
  <c r="E41" i="1" s="1"/>
  <c r="E22" i="1"/>
  <c r="E170" i="1" s="1"/>
  <c r="E15" i="1"/>
  <c r="F15" i="1"/>
  <c r="D26" i="1" l="1"/>
  <c r="D41" i="1"/>
  <c r="D52" i="1"/>
  <c r="C52" i="1"/>
  <c r="C41" i="1"/>
  <c r="C26" i="1"/>
  <c r="E26" i="1"/>
  <c r="F22" i="1"/>
  <c r="F48" i="1"/>
  <c r="E52" i="1"/>
  <c r="E176" i="1" l="1"/>
  <c r="E53" i="1"/>
  <c r="F26" i="1"/>
  <c r="F170" i="1"/>
  <c r="C173" i="1"/>
  <c r="C176" i="1"/>
  <c r="F52" i="1"/>
  <c r="D173" i="1"/>
  <c r="D176" i="1"/>
  <c r="E173" i="1"/>
  <c r="F176" i="1" l="1"/>
  <c r="F53" i="1"/>
  <c r="F173" i="1"/>
</calcChain>
</file>

<file path=xl/sharedStrings.xml><?xml version="1.0" encoding="utf-8"?>
<sst xmlns="http://schemas.openxmlformats.org/spreadsheetml/2006/main" count="217" uniqueCount="158">
  <si>
    <t>SKONSOLIDOWANE SPRAWOZDANIE Z SYTUACJI FINANSOWEJ</t>
  </si>
  <si>
    <t>w tys. zł na dzień:</t>
  </si>
  <si>
    <t>31.12.2012</t>
  </si>
  <si>
    <t>31.12.2013</t>
  </si>
  <si>
    <r>
      <rPr>
        <b/>
        <sz val="8"/>
        <rFont val="Arial"/>
        <family val="2"/>
        <charset val="238"/>
      </rPr>
      <t>AKTYWA</t>
    </r>
  </si>
  <si>
    <t>Wartości niematerialne</t>
  </si>
  <si>
    <t>Rzeczowe aktywa trwałe</t>
  </si>
  <si>
    <t>Aktywa z tytułu odroczonego podatku dochodowego</t>
  </si>
  <si>
    <t>Należności długoterminowe</t>
  </si>
  <si>
    <t>Inwestycje długoterminowe</t>
  </si>
  <si>
    <r>
      <rPr>
        <b/>
        <sz val="8"/>
        <rFont val="Arial"/>
        <family val="2"/>
        <charset val="238"/>
      </rPr>
      <t>Aktywa trwałe razem</t>
    </r>
  </si>
  <si>
    <t>Zapasy</t>
  </si>
  <si>
    <t>Należności handlowe oraz pozostałe</t>
  </si>
  <si>
    <t>Środki pieniężne</t>
  </si>
  <si>
    <t>Pozostałe aktywa</t>
  </si>
  <si>
    <r>
      <rPr>
        <b/>
        <sz val="8"/>
        <rFont val="Arial"/>
        <family val="2"/>
        <charset val="238"/>
      </rPr>
      <t>Aktywa obrotowe razem</t>
    </r>
  </si>
  <si>
    <t>Aktywa długoterminowe sklasyfikowane jako przeznaczone do sprzedaży</t>
  </si>
  <si>
    <r>
      <rPr>
        <b/>
        <sz val="8"/>
        <rFont val="Arial"/>
        <family val="2"/>
        <charset val="238"/>
      </rPr>
      <t>Aktywa ogółem</t>
    </r>
  </si>
  <si>
    <r>
      <rPr>
        <b/>
        <sz val="8"/>
        <rFont val="Arial"/>
        <family val="2"/>
        <charset val="238"/>
      </rPr>
      <t>PASYWA</t>
    </r>
  </si>
  <si>
    <t>Wyemitowany kapitał akcyjny</t>
  </si>
  <si>
    <t>Kapitał zapasowy</t>
  </si>
  <si>
    <t>Kapitał rezerwowy z przeszacowania</t>
  </si>
  <si>
    <t>Pozostałe kapitały rezerwowe</t>
  </si>
  <si>
    <t>Różnice kursowe z przewalutowania</t>
  </si>
  <si>
    <t>Zyski zatrzymane</t>
  </si>
  <si>
    <t>Kapitał przypadający akcjonariuszom jednostki dominującej</t>
  </si>
  <si>
    <t>Kapitały mniejszościowe</t>
  </si>
  <si>
    <t>Kapitał własny ogółem</t>
  </si>
  <si>
    <t>Rezerwy z tyt. odroczonego podatku dochodowego</t>
  </si>
  <si>
    <t>Rezerwy na świadczenia emerytalne i podobne</t>
  </si>
  <si>
    <t>Zobowiązania długoterminowe</t>
  </si>
  <si>
    <t>Zobowiązania krotkoterminowe</t>
  </si>
  <si>
    <t>Rozliczenia międzyokresowe</t>
  </si>
  <si>
    <r>
      <rPr>
        <b/>
        <sz val="8"/>
        <rFont val="Arial"/>
        <family val="2"/>
        <charset val="238"/>
      </rPr>
      <t>Zobowiązania i rezerwy na zobowiązania ogółem</t>
    </r>
  </si>
  <si>
    <t>Zobowiązania dotyczące aktywów sklasyfikowanych jako aktywa przeznaczone do sprzedaży</t>
  </si>
  <si>
    <r>
      <rPr>
        <b/>
        <sz val="8"/>
        <rFont val="Arial"/>
        <family val="2"/>
        <charset val="238"/>
      </rPr>
      <t>Pasywa ogółem</t>
    </r>
  </si>
  <si>
    <t>31.12.2010</t>
  </si>
  <si>
    <t>31.12.2011</t>
  </si>
  <si>
    <t>01.01 - 31.12.2012</t>
  </si>
  <si>
    <t>01.01 - 31.12.2013</t>
  </si>
  <si>
    <t>Przychody netto ze sprzedaży produktów</t>
  </si>
  <si>
    <t>Przychody netto ze sprzedaży towarów i materiałów</t>
  </si>
  <si>
    <t>Pozostałe przychody operacyjne</t>
  </si>
  <si>
    <t>Przychody z działalności operacyjnej</t>
  </si>
  <si>
    <t>Zmiana stanu produktów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</si>
  <si>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</si>
  <si>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</si>
  <si>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</si>
  <si>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</si>
  <si>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</si>
  <si>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</si>
  <si>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</si>
  <si>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</si>
  <si>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Pozostałe koszty operacyjne</t>
  </si>
  <si>
    <t>Koszty działalności operacyjnej</t>
  </si>
  <si>
    <t>Zysk (strata) z działalności operacyjnej</t>
  </si>
  <si>
    <t>Przychody finansowe</t>
  </si>
  <si>
    <t>Koszty finansowe</t>
  </si>
  <si>
    <t>Zysk (strata) przed opodatkowaniem</t>
  </si>
  <si>
    <t>Podatek dochodowy</t>
  </si>
  <si>
    <t>- część bieżąca</t>
  </si>
  <si>
    <t>- część odroczona</t>
  </si>
  <si>
    <r>
      <rPr>
        <b/>
        <sz val="8"/>
        <rFont val="Arial"/>
        <family val="2"/>
        <charset val="238"/>
      </rPr>
      <t>Zysk (strata) netto z działalności kontynuowanej</t>
    </r>
  </si>
  <si>
    <t>Działalność zaniechana</t>
  </si>
  <si>
    <t>Zysk (strata) netto</t>
  </si>
  <si>
    <t>Zysk / (strata) netto przypadający:</t>
  </si>
  <si>
    <t>- akcjonariuszom jednostki dominującej</t>
  </si>
  <si>
    <t>- udziałom niedajacym kontroli</t>
  </si>
  <si>
    <t>- skutki przeszacownia aktywów trwałych</t>
  </si>
  <si>
    <t>- rezerwy z tyt. odr. pod. doch. dot. przeszacowanych środków trwałych</t>
  </si>
  <si>
    <t>- różnice kursowe z przewalutowania</t>
  </si>
  <si>
    <r>
      <rPr>
        <b/>
        <sz val="8"/>
        <rFont val="Arial"/>
        <family val="2"/>
        <charset val="238"/>
      </rPr>
      <t>Całkowity dochód za okres</t>
    </r>
  </si>
  <si>
    <t>01.01 - 31.12.2010</t>
  </si>
  <si>
    <t>01.01 - 31.12.2011</t>
  </si>
  <si>
    <t xml:space="preserve">SKONSOLIDOWANE SPRAWOZDANIE Z CAŁKOWITYCH DOCHODÓW </t>
  </si>
  <si>
    <t>Inne całkowite dochody:</t>
  </si>
  <si>
    <t>Koszt wytworzenia sprzedanych produktów,</t>
  </si>
  <si>
    <t>Zysk (strata) na sprzedaży brutto</t>
  </si>
  <si>
    <t>Koszty sprzedaży</t>
  </si>
  <si>
    <t>Koszty ogólnego zarządu</t>
  </si>
  <si>
    <t>Zysk (strata) na sprzedaży netto</t>
  </si>
  <si>
    <t xml:space="preserve"> (wersja kalkulacyjna)</t>
  </si>
  <si>
    <t xml:space="preserve"> w tys. zł za okres:</t>
  </si>
  <si>
    <t xml:space="preserve"> (wersja porównawcza)</t>
  </si>
  <si>
    <t>31.03.2013</t>
  </si>
  <si>
    <t>31.03.2014</t>
  </si>
  <si>
    <t>01.01 - 31.03.2013</t>
  </si>
  <si>
    <t>01.01 - 31.03.2014</t>
  </si>
  <si>
    <t>30.06.2013</t>
  </si>
  <si>
    <t>30.06.2014</t>
  </si>
  <si>
    <t>01.01 - 30.06.2013</t>
  </si>
  <si>
    <t>01.01 - 30.06.2014</t>
  </si>
  <si>
    <t>30.09.2013</t>
  </si>
  <si>
    <t>30.09.2014</t>
  </si>
  <si>
    <t>01.01 - 30.09.2013</t>
  </si>
  <si>
    <t>01.01 - 30.09.2014</t>
  </si>
  <si>
    <t>31.12.2014</t>
  </si>
  <si>
    <t>01.01 - 31.12.2014</t>
  </si>
  <si>
    <t>31.03.2015</t>
  </si>
  <si>
    <t>01.01 - 31.03.2015</t>
  </si>
  <si>
    <t>30.06.2015</t>
  </si>
  <si>
    <t>01.01 - 30.06.2015</t>
  </si>
  <si>
    <t>30.09.2015</t>
  </si>
  <si>
    <t>01.01 - 30.09.2015</t>
  </si>
  <si>
    <t>Rentowność sprzedaży</t>
  </si>
  <si>
    <t>Wskaźnik płynności bieżącej (current ratio)</t>
  </si>
  <si>
    <t>PODSTAWOWE WSKAŹNIKI FINANSOWE</t>
  </si>
  <si>
    <t>zysk netto / przychody ze sprzedaży</t>
  </si>
  <si>
    <t>aktywa bieżące / zobowiązania bieżące</t>
  </si>
  <si>
    <t>Wskaźnik ogólnego zadłużenia</t>
  </si>
  <si>
    <t>zobowiązania ogółem / aktywa ogółem</t>
  </si>
  <si>
    <t>Wskaźnik rentowności na aktywawach (ROA)</t>
  </si>
  <si>
    <t>zysk netto / aktywa ogółem</t>
  </si>
  <si>
    <t>31.12.2015</t>
  </si>
  <si>
    <t>01.01 - 31.12.2015</t>
  </si>
  <si>
    <t>31.03.2016</t>
  </si>
  <si>
    <t>01.01 - 31.03.2016</t>
  </si>
  <si>
    <t>30.06.2016</t>
  </si>
  <si>
    <t>01.01 - 30.06.2016</t>
  </si>
  <si>
    <t>30.09.2016</t>
  </si>
  <si>
    <t>01.01 - 30.09.2016</t>
  </si>
  <si>
    <t>31.12.2016</t>
  </si>
  <si>
    <t>01.01 - 31.12.2016</t>
  </si>
  <si>
    <t>- rezerwy z tyt. odr. pod. doch. dot. wyceny programu motywacyjnego</t>
  </si>
  <si>
    <t>31.03.2017</t>
  </si>
  <si>
    <t>01.01 - 31.03.2017</t>
  </si>
  <si>
    <t>-</t>
  </si>
  <si>
    <t>30.06.2017</t>
  </si>
  <si>
    <t>01.01 - 30.06.2017</t>
  </si>
  <si>
    <t>30.09.2017</t>
  </si>
  <si>
    <t>Udzielone pożyczki</t>
  </si>
  <si>
    <t>01.01 - 30.09.2017</t>
  </si>
  <si>
    <t>31.12.2017</t>
  </si>
  <si>
    <t>01.01 - 31.12.2017</t>
  </si>
  <si>
    <t>31.03.2018</t>
  </si>
  <si>
    <t>01.01 - 31.03.2018</t>
  </si>
  <si>
    <t>30.06.2018</t>
  </si>
  <si>
    <t>01.01 - 30.06.2018</t>
  </si>
  <si>
    <t>30.09.2018</t>
  </si>
  <si>
    <t>01.01 - 30.09.2018</t>
  </si>
  <si>
    <t>31.12.2018</t>
  </si>
  <si>
    <t>01.01 - 31.12.2018</t>
  </si>
  <si>
    <t>31.03.2019</t>
  </si>
  <si>
    <t>01.01 - 31.03.2019</t>
  </si>
  <si>
    <t>30.06.2019</t>
  </si>
  <si>
    <t>01.01 - 30.06.2019</t>
  </si>
  <si>
    <t>30.09.2019</t>
  </si>
  <si>
    <t>check</t>
  </si>
  <si>
    <t>01.01 - 30.09.2019</t>
  </si>
  <si>
    <t>01.01 - 31.12.2019</t>
  </si>
  <si>
    <t>31.12.2019</t>
  </si>
  <si>
    <t>31.03.2020</t>
  </si>
  <si>
    <t>01.01 - 31.03.2020</t>
  </si>
  <si>
    <t>01.01 - 30.06.2020</t>
  </si>
  <si>
    <t>01.01 - 30.09.2020</t>
  </si>
  <si>
    <t>31.12.2020</t>
  </si>
  <si>
    <t>01.01 - 31.12.2020</t>
  </si>
  <si>
    <t>DANE FINANSOWE GRUPY MERCATOR MEDICAL S.A. ZA LATA 2013-2020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</si>
</sst>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?_);_(@_)"/>
    <numFmt numFmtId="165" formatCode="_(* #,##0.00_);_(* \(#,##0.00\);_(* &quot;-&quot;?_);_(@_)"/>
    <numFmt numFmtId="166" formatCode="#,##0.0"/>
    <numFmt numFmtId="167" formatCode="0.0%"/>
  </numFmts>
  <fonts count="10" x14ac:knownFonts="1"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name val="Calibri"/>
      <family val="2"/>
      <charset val="238"/>
    </font>
    <font>
      <i/>
      <sz val="8"/>
      <color theme="0" tint="-0.249977111117893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 style="thick">
        <color theme="0"/>
      </top>
      <bottom style="thin">
        <color indexed="64"/>
      </bottom>
      <diagonal/>
    </border>
    <border diagonalUp="1">
      <left/>
      <right/>
      <top/>
      <bottom style="thin">
        <color theme="0"/>
      </bottom>
      <diagonal style="thin">
        <color theme="0"/>
      </diagonal>
    </border>
    <border diagonalUp="1">
      <left/>
      <right/>
      <top style="thin">
        <color theme="0"/>
      </top>
      <bottom/>
      <diagonal style="thin">
        <color theme="0"/>
      </diagonal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164" fontId="3" fillId="0" borderId="2" xfId="1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right" vertical="center" wrapText="1" inden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left" vertical="center"/>
    </xf>
    <xf numFmtId="164" fontId="3" fillId="0" borderId="4" xfId="0" applyNumberFormat="1" applyFont="1" applyBorder="1" applyAlignment="1">
      <alignment horizontal="right" vertical="center" wrapText="1" indent="1"/>
    </xf>
    <xf numFmtId="164" fontId="3" fillId="0" borderId="5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right" vertical="center"/>
    </xf>
    <xf numFmtId="0" fontId="0" fillId="0" borderId="2" xfId="0" applyBorder="1"/>
    <xf numFmtId="0" fontId="2" fillId="0" borderId="0" xfId="0" applyFont="1" applyAlignment="1">
      <alignment horizontal="right" vertical="center"/>
    </xf>
    <xf numFmtId="0" fontId="0" fillId="0" borderId="1" xfId="0" applyBorder="1"/>
    <xf numFmtId="164" fontId="3" fillId="0" borderId="1" xfId="0" applyNumberFormat="1" applyFont="1" applyBorder="1" applyAlignment="1">
      <alignment vertical="center" wrapText="1"/>
    </xf>
    <xf numFmtId="14" fontId="5" fillId="0" borderId="1" xfId="1" applyNumberFormat="1" applyFont="1" applyBorder="1" applyAlignment="1">
      <alignment horizontal="right" vertical="center" wrapText="1"/>
    </xf>
    <xf numFmtId="0" fontId="1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6" fillId="0" borderId="0" xfId="1" quotePrefix="1" applyFont="1" applyAlignment="1">
      <alignment horizontal="left" indent="2"/>
    </xf>
    <xf numFmtId="0" fontId="3" fillId="0" borderId="0" xfId="1" applyFont="1" applyAlignment="1">
      <alignment horizontal="left" vertical="center" indent="1"/>
    </xf>
    <xf numFmtId="164" fontId="3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6" fillId="0" borderId="0" xfId="1" quotePrefix="1" applyFont="1" applyAlignment="1">
      <alignment horizontal="left" vertical="center" indent="2"/>
    </xf>
    <xf numFmtId="164" fontId="5" fillId="0" borderId="1" xfId="0" applyNumberFormat="1" applyFont="1" applyBorder="1" applyAlignment="1">
      <alignment horizontal="left" vertical="center" wrapText="1" indent="1"/>
    </xf>
    <xf numFmtId="164" fontId="5" fillId="0" borderId="6" xfId="0" applyNumberFormat="1" applyFont="1" applyBorder="1" applyAlignment="1">
      <alignment horizontal="right" vertical="center" wrapText="1" indent="1"/>
    </xf>
    <xf numFmtId="0" fontId="6" fillId="0" borderId="0" xfId="1" quotePrefix="1" applyFont="1" applyAlignment="1">
      <alignment horizontal="left" vertical="center" wrapText="1" indent="2"/>
    </xf>
    <xf numFmtId="0" fontId="7" fillId="0" borderId="0" xfId="1" quotePrefix="1" applyFont="1" applyAlignment="1">
      <alignment horizontal="left" indent="1"/>
    </xf>
    <xf numFmtId="164" fontId="3" fillId="0" borderId="2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4" fontId="5" fillId="0" borderId="2" xfId="1" applyNumberFormat="1" applyFont="1" applyBorder="1" applyAlignment="1">
      <alignment horizontal="right" vertical="center" wrapText="1"/>
    </xf>
    <xf numFmtId="164" fontId="5" fillId="0" borderId="2" xfId="0" applyNumberFormat="1" applyFont="1" applyBorder="1" applyAlignment="1">
      <alignment horizontal="left" vertical="center" wrapText="1" indent="1"/>
    </xf>
    <xf numFmtId="164" fontId="5" fillId="0" borderId="7" xfId="0" applyNumberFormat="1" applyFont="1" applyBorder="1" applyAlignment="1">
      <alignment horizontal="right" vertical="center" wrapText="1" indent="1"/>
    </xf>
    <xf numFmtId="164" fontId="3" fillId="0" borderId="0" xfId="1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 wrapText="1" indent="1"/>
    </xf>
    <xf numFmtId="16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 wrapText="1" indent="1"/>
    </xf>
    <xf numFmtId="164" fontId="3" fillId="0" borderId="10" xfId="0" applyNumberFormat="1" applyFont="1" applyBorder="1" applyAlignment="1">
      <alignment horizontal="right" vertical="center" wrapText="1" indent="1"/>
    </xf>
    <xf numFmtId="164" fontId="5" fillId="0" borderId="0" xfId="0" applyNumberFormat="1" applyFont="1" applyAlignment="1">
      <alignment horizontal="right" vertical="center" wrapText="1" indent="1"/>
    </xf>
    <xf numFmtId="0" fontId="0" fillId="0" borderId="11" xfId="0" applyBorder="1"/>
    <xf numFmtId="14" fontId="5" fillId="0" borderId="11" xfId="1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vertical="center" wrapText="1"/>
    </xf>
    <xf numFmtId="164" fontId="5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left" vertical="center" wrapText="1" indent="1"/>
    </xf>
    <xf numFmtId="164" fontId="5" fillId="0" borderId="11" xfId="0" applyNumberFormat="1" applyFont="1" applyBorder="1" applyAlignment="1">
      <alignment horizontal="right" vertical="center" wrapText="1" indent="1"/>
    </xf>
    <xf numFmtId="165" fontId="0" fillId="0" borderId="0" xfId="0" applyNumberFormat="1"/>
    <xf numFmtId="164" fontId="5" fillId="0" borderId="7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right" vertical="center" wrapText="1" indent="1"/>
    </xf>
    <xf numFmtId="0" fontId="8" fillId="0" borderId="0" xfId="0" applyFont="1"/>
    <xf numFmtId="0" fontId="8" fillId="0" borderId="2" xfId="0" applyFont="1" applyBorder="1"/>
    <xf numFmtId="0" fontId="0" fillId="0" borderId="13" xfId="0" applyBorder="1"/>
    <xf numFmtId="0" fontId="0" fillId="0" borderId="14" xfId="0" applyBorder="1"/>
    <xf numFmtId="164" fontId="3" fillId="0" borderId="2" xfId="0" quotePrefix="1" applyNumberFormat="1" applyFont="1" applyBorder="1" applyAlignment="1">
      <alignment horizontal="right" vertical="center" wrapText="1" indent="1"/>
    </xf>
    <xf numFmtId="164" fontId="0" fillId="0" borderId="0" xfId="0" applyNumberFormat="1"/>
    <xf numFmtId="0" fontId="6" fillId="0" borderId="0" xfId="1" applyFont="1" applyAlignment="1">
      <alignment horizontal="right" vertical="center"/>
    </xf>
    <xf numFmtId="166" fontId="5" fillId="0" borderId="3" xfId="0" applyNumberFormat="1" applyFont="1" applyBorder="1" applyAlignment="1">
      <alignment horizontal="right" vertical="center" wrapText="1" indent="1"/>
    </xf>
    <xf numFmtId="167" fontId="5" fillId="0" borderId="3" xfId="0" applyNumberFormat="1" applyFont="1" applyBorder="1" applyAlignment="1">
      <alignment horizontal="right" vertical="center" wrapText="1" indent="1"/>
    </xf>
    <xf numFmtId="167" fontId="5" fillId="0" borderId="8" xfId="0" applyNumberFormat="1" applyFont="1" applyBorder="1" applyAlignment="1">
      <alignment horizontal="right" vertical="center" wrapText="1" indent="1"/>
    </xf>
    <xf numFmtId="166" fontId="5" fillId="0" borderId="8" xfId="0" applyNumberFormat="1" applyFont="1" applyBorder="1" applyAlignment="1">
      <alignment horizontal="right" vertical="center" wrapText="1" indent="1"/>
    </xf>
    <xf numFmtId="167" fontId="5" fillId="0" borderId="0" xfId="0" applyNumberFormat="1" applyFont="1" applyAlignment="1">
      <alignment horizontal="right" vertical="center" wrapText="1" indent="1"/>
    </xf>
    <xf numFmtId="166" fontId="5" fillId="0" borderId="0" xfId="0" applyNumberFormat="1" applyFont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4" xfId="0" applyBorder="1" applyAlignment="1">
      <alignment horizontal="center"/>
    </xf>
    <xf numFmtId="14" fontId="5" fillId="0" borderId="0" xfId="1" applyNumberFormat="1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 vertical="center"/>
    </xf>
    <xf numFmtId="164" fontId="3" fillId="0" borderId="0" xfId="0" quotePrefix="1" applyNumberFormat="1" applyFont="1" applyBorder="1" applyAlignment="1">
      <alignment horizontal="right" vertical="center" wrapText="1" indent="1"/>
    </xf>
    <xf numFmtId="164" fontId="5" fillId="0" borderId="0" xfId="0" applyNumberFormat="1" applyFont="1" applyBorder="1" applyAlignment="1">
      <alignment horizontal="right" vertical="center" wrapText="1" indent="1"/>
    </xf>
    <xf numFmtId="0" fontId="3" fillId="0" borderId="0" xfId="0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 indent="1"/>
    </xf>
    <xf numFmtId="0" fontId="0" fillId="0" borderId="0" xfId="0" applyBorder="1"/>
    <xf numFmtId="14" fontId="5" fillId="0" borderId="0" xfId="1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horizontal="left" vertical="center" wrapText="1" indent="1"/>
    </xf>
    <xf numFmtId="3" fontId="5" fillId="0" borderId="3" xfId="0" applyNumberFormat="1" applyFont="1" applyBorder="1" applyAlignment="1">
      <alignment horizontal="right" vertical="center" wrapText="1" indent="1"/>
    </xf>
    <xf numFmtId="164" fontId="5" fillId="0" borderId="6" xfId="0" quotePrefix="1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/>
    </xf>
    <xf numFmtId="166" fontId="0" fillId="0" borderId="0" xfId="0" applyNumberFormat="1"/>
    <xf numFmtId="14" fontId="5" fillId="0" borderId="6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kasz.wojcik/Desktop/MMP/Prezentacje/Dla%20inwestor&#243;w/2020/Q1%202020/FS_1Q_2020%20IFRS_%20MMGK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lacje%20Inwestorskie\Raporty%20okresowe\Q3%202020\FS_3Q_2020%20IFRS_%20MMGK%20v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lacje%20Inwestorskie\Raporty%20okresowe\HY%202020\FS_HY_2020%20IFRS_%20MMGK%20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Input"/>
      <sheetName val="str.tyt"/>
      <sheetName val="SPIS"/>
      <sheetName val="wybrane dane"/>
      <sheetName val="kowenant"/>
      <sheetName val="Sytuacja"/>
      <sheetName val="Dochody"/>
      <sheetName val="Kapitał"/>
      <sheetName val="cash-flow"/>
      <sheetName val="wprow-inf.og"/>
      <sheetName val="wprow-p&amp;R (1)"/>
      <sheetName val="wprow-p&amp;R(2)"/>
      <sheetName val="wprow-p&amp;R (3)"/>
      <sheetName val="segmenty"/>
      <sheetName val="n.2-3"/>
      <sheetName val="n.3"/>
      <sheetName val="n.5-11."/>
      <sheetName val="n12"/>
      <sheetName val="n13"/>
      <sheetName val="n.25.2009"/>
      <sheetName val="zmiana stanu nal"/>
      <sheetName val="n.14"/>
      <sheetName val="n.15"/>
      <sheetName val="n.16-19"/>
      <sheetName val="n.20"/>
      <sheetName val="n20 cd."/>
      <sheetName val="n21-22."/>
      <sheetName val="n.22"/>
      <sheetName val="n.23-24"/>
      <sheetName val="n.23-31"/>
      <sheetName val="n.32-35"/>
      <sheetName val="zmiany bilans"/>
      <sheetName val="zmiany P&amp;L"/>
      <sheetName val="zmiany kap"/>
      <sheetName val="zmiany CF"/>
      <sheetName val="podpisy"/>
      <sheetName val="n.1"/>
      <sheetName val="MSR Leasing_zmiana"/>
      <sheetName val="n.4"/>
      <sheetName val="n.37"/>
      <sheetName val="n. 36"/>
      <sheetName val="n.37-38"/>
      <sheetName val="n.39"/>
      <sheetName val="n.39-40"/>
      <sheetName val="n.41"/>
      <sheetName val="n.41."/>
      <sheetName val="n.41. (2)"/>
      <sheetName val="Kursy średni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185490</v>
          </cell>
          <cell r="G8">
            <v>182219</v>
          </cell>
        </row>
        <row r="9">
          <cell r="C9">
            <v>3609</v>
          </cell>
          <cell r="G9">
            <v>3168</v>
          </cell>
        </row>
        <row r="11">
          <cell r="C11">
            <v>3263</v>
          </cell>
          <cell r="G11">
            <v>4903</v>
          </cell>
        </row>
        <row r="12">
          <cell r="C12">
            <v>26</v>
          </cell>
          <cell r="G12">
            <v>30</v>
          </cell>
        </row>
        <row r="15">
          <cell r="C15">
            <v>81177</v>
          </cell>
          <cell r="G15">
            <v>88802</v>
          </cell>
        </row>
        <row r="17">
          <cell r="C17">
            <v>116739</v>
          </cell>
          <cell r="G17">
            <v>70018</v>
          </cell>
        </row>
        <row r="18">
          <cell r="C18">
            <v>77</v>
          </cell>
          <cell r="G18">
            <v>511</v>
          </cell>
        </row>
        <row r="19">
          <cell r="C19">
            <v>3042</v>
          </cell>
          <cell r="G19">
            <v>778</v>
          </cell>
        </row>
        <row r="20">
          <cell r="C20">
            <v>14882</v>
          </cell>
          <cell r="G20">
            <v>19189</v>
          </cell>
        </row>
        <row r="26">
          <cell r="C26">
            <v>10589</v>
          </cell>
          <cell r="G26">
            <v>10589</v>
          </cell>
        </row>
        <row r="27">
          <cell r="C27">
            <v>89306</v>
          </cell>
          <cell r="G27">
            <v>85264</v>
          </cell>
        </row>
        <row r="28">
          <cell r="C28">
            <v>0</v>
          </cell>
          <cell r="G28">
            <v>0</v>
          </cell>
        </row>
        <row r="29">
          <cell r="C29">
            <v>6203</v>
          </cell>
          <cell r="G29">
            <v>5523</v>
          </cell>
        </row>
        <row r="30">
          <cell r="C30">
            <v>15053</v>
          </cell>
          <cell r="G30">
            <v>11272</v>
          </cell>
        </row>
        <row r="31">
          <cell r="C31">
            <v>32156</v>
          </cell>
          <cell r="G31">
            <v>14215</v>
          </cell>
        </row>
        <row r="34">
          <cell r="C34">
            <v>574</v>
          </cell>
          <cell r="G34">
            <v>1156</v>
          </cell>
        </row>
        <row r="36">
          <cell r="C36">
            <v>1303</v>
          </cell>
          <cell r="G36">
            <v>1981</v>
          </cell>
        </row>
        <row r="37">
          <cell r="C37">
            <v>872</v>
          </cell>
          <cell r="G37">
            <v>588</v>
          </cell>
        </row>
        <row r="38">
          <cell r="C38">
            <v>89040</v>
          </cell>
          <cell r="G38">
            <v>86501</v>
          </cell>
        </row>
        <row r="39">
          <cell r="C39">
            <v>212</v>
          </cell>
          <cell r="G39">
            <v>195</v>
          </cell>
        </row>
        <row r="41">
          <cell r="C41">
            <v>1781</v>
          </cell>
          <cell r="G41">
            <v>896</v>
          </cell>
        </row>
        <row r="42">
          <cell r="C42">
            <v>153982</v>
          </cell>
          <cell r="G42">
            <v>148831</v>
          </cell>
        </row>
        <row r="43">
          <cell r="C43">
            <v>4175</v>
          </cell>
          <cell r="G43">
            <v>314</v>
          </cell>
        </row>
        <row r="44">
          <cell r="C44">
            <v>3059</v>
          </cell>
          <cell r="G44">
            <v>2293</v>
          </cell>
        </row>
      </sheetData>
      <sheetData sheetId="7">
        <row r="8">
          <cell r="C8">
            <v>77867</v>
          </cell>
          <cell r="G8">
            <v>56921</v>
          </cell>
        </row>
        <row r="9">
          <cell r="C9">
            <v>124906</v>
          </cell>
          <cell r="G9">
            <v>64271</v>
          </cell>
        </row>
        <row r="10">
          <cell r="C10">
            <v>1679</v>
          </cell>
          <cell r="G10">
            <v>438</v>
          </cell>
        </row>
        <row r="13">
          <cell r="C13">
            <v>-620</v>
          </cell>
          <cell r="G13">
            <v>1607</v>
          </cell>
        </row>
        <row r="14">
          <cell r="C14">
            <v>-4523</v>
          </cell>
          <cell r="G14">
            <v>-3940</v>
          </cell>
        </row>
        <row r="15">
          <cell r="C15">
            <v>-55511</v>
          </cell>
          <cell r="G15">
            <v>-46724</v>
          </cell>
        </row>
        <row r="16">
          <cell r="C16">
            <v>-7548</v>
          </cell>
          <cell r="G16">
            <v>-5658</v>
          </cell>
        </row>
        <row r="17">
          <cell r="C17">
            <v>-221</v>
          </cell>
          <cell r="G17">
            <v>-254</v>
          </cell>
        </row>
        <row r="18">
          <cell r="C18">
            <v>-14603</v>
          </cell>
          <cell r="G18">
            <v>-12934</v>
          </cell>
        </row>
        <row r="19">
          <cell r="C19">
            <v>-2214</v>
          </cell>
          <cell r="G19">
            <v>-1773</v>
          </cell>
        </row>
        <row r="20">
          <cell r="C20">
            <v>-841</v>
          </cell>
          <cell r="G20">
            <v>-666</v>
          </cell>
        </row>
        <row r="21">
          <cell r="C21">
            <v>-82479</v>
          </cell>
          <cell r="G21">
            <v>-52910</v>
          </cell>
        </row>
        <row r="22">
          <cell r="C22">
            <v>-5127</v>
          </cell>
          <cell r="G22">
            <v>-620</v>
          </cell>
        </row>
        <row r="26">
          <cell r="C26">
            <v>1024</v>
          </cell>
          <cell r="G26">
            <v>748</v>
          </cell>
        </row>
        <row r="27">
          <cell r="C27">
            <v>-6802</v>
          </cell>
          <cell r="G27">
            <v>-1927</v>
          </cell>
        </row>
        <row r="31">
          <cell r="C31">
            <v>-4845</v>
          </cell>
          <cell r="G31">
            <v>-462</v>
          </cell>
        </row>
        <row r="32">
          <cell r="C32">
            <v>493</v>
          </cell>
          <cell r="G32">
            <v>353</v>
          </cell>
        </row>
        <row r="39">
          <cell r="C39">
            <v>21265.38869207264</v>
          </cell>
          <cell r="G39">
            <v>-3683.51378386335</v>
          </cell>
        </row>
        <row r="40">
          <cell r="C40">
            <v>-630</v>
          </cell>
          <cell r="G40">
            <v>154</v>
          </cell>
        </row>
        <row r="45">
          <cell r="C45">
            <v>-1089</v>
          </cell>
          <cell r="G45">
            <v>3421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2">
          <cell r="C32">
            <v>77867</v>
          </cell>
          <cell r="G32">
            <v>56921</v>
          </cell>
        </row>
        <row r="33">
          <cell r="C33">
            <v>124906</v>
          </cell>
          <cell r="G33">
            <v>64271</v>
          </cell>
        </row>
        <row r="34">
          <cell r="C34">
            <v>-66869</v>
          </cell>
          <cell r="G34">
            <v>-55336</v>
          </cell>
        </row>
        <row r="35">
          <cell r="C35">
            <v>-82479</v>
          </cell>
          <cell r="G35">
            <v>-52910</v>
          </cell>
        </row>
        <row r="38">
          <cell r="C38">
            <v>-13647.566650000001</v>
          </cell>
          <cell r="G38">
            <v>-10718</v>
          </cell>
        </row>
        <row r="39">
          <cell r="C39">
            <v>-5564</v>
          </cell>
          <cell r="G39">
            <v>-4275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Input"/>
      <sheetName val="str.tyt"/>
      <sheetName val="SPIS"/>
      <sheetName val="wybrane dane"/>
      <sheetName val="Sytuacja"/>
      <sheetName val="Dochody"/>
      <sheetName val="Kapitał"/>
      <sheetName val="cash-flow"/>
      <sheetName val="wprow-inf.og"/>
      <sheetName val="wprow-p&amp;R (1)"/>
      <sheetName val="wprow-p&amp;R(2)"/>
      <sheetName val="wprow-p&amp;R (3)"/>
      <sheetName val="segmenty"/>
      <sheetName val="n.1"/>
      <sheetName val="n.2-3"/>
      <sheetName val="n.4"/>
      <sheetName val="n.3"/>
      <sheetName val="n.5-11."/>
      <sheetName val="n12"/>
      <sheetName val="n13"/>
      <sheetName val="n.25.2009"/>
      <sheetName val="zmiana stanu nal"/>
      <sheetName val="n.14"/>
      <sheetName val="n.15"/>
      <sheetName val="n.16-19"/>
      <sheetName val="n.20"/>
      <sheetName val="n20 cd."/>
      <sheetName val="n21-22."/>
      <sheetName val="n.22"/>
      <sheetName val="n.23-24"/>
      <sheetName val="n.23-31"/>
      <sheetName val="n.32-35"/>
      <sheetName val="zmiany bilans"/>
      <sheetName val="zmiany P&amp;L"/>
      <sheetName val="zmiany P&amp;L c.d."/>
      <sheetName val="zmiany kap"/>
      <sheetName val="zmiany CF"/>
      <sheetName val="podpisy"/>
      <sheetName val="kowenant"/>
      <sheetName val="MSR Leasing_zmiana"/>
      <sheetName val="n.37"/>
      <sheetName val="n. 36"/>
      <sheetName val="n.37-38"/>
      <sheetName val="n.39"/>
      <sheetName val="n.39-40"/>
      <sheetName val="n.41"/>
      <sheetName val="n.41."/>
      <sheetName val="n.41. (2)"/>
      <sheetName val="Kursy średnie"/>
    </sheetNames>
    <sheetDataSet>
      <sheetData sheetId="0"/>
      <sheetData sheetId="1"/>
      <sheetData sheetId="2"/>
      <sheetData sheetId="3"/>
      <sheetData sheetId="4"/>
      <sheetData sheetId="5">
        <row r="17">
          <cell r="C17">
            <v>190135</v>
          </cell>
        </row>
        <row r="18">
          <cell r="C18">
            <v>0</v>
          </cell>
        </row>
        <row r="19">
          <cell r="C19">
            <v>2914</v>
          </cell>
        </row>
        <row r="20">
          <cell r="C20">
            <v>384890</v>
          </cell>
        </row>
        <row r="26">
          <cell r="C26">
            <v>10589</v>
          </cell>
        </row>
        <row r="37">
          <cell r="C37">
            <v>941</v>
          </cell>
        </row>
        <row r="39">
          <cell r="C39">
            <v>178</v>
          </cell>
        </row>
        <row r="41">
          <cell r="C41">
            <v>2768</v>
          </cell>
        </row>
        <row r="42">
          <cell r="C42">
            <v>141719</v>
          </cell>
          <cell r="I42">
            <v>143734</v>
          </cell>
        </row>
        <row r="43">
          <cell r="C43">
            <v>48316</v>
          </cell>
          <cell r="I43">
            <v>455</v>
          </cell>
        </row>
        <row r="44">
          <cell r="C44">
            <v>9800</v>
          </cell>
        </row>
      </sheetData>
      <sheetData sheetId="6">
        <row r="8">
          <cell r="C8">
            <v>615659</v>
          </cell>
        </row>
        <row r="9">
          <cell r="C9">
            <v>566297</v>
          </cell>
        </row>
        <row r="10">
          <cell r="C10">
            <v>3435</v>
          </cell>
        </row>
        <row r="13">
          <cell r="C13">
            <v>-870</v>
          </cell>
        </row>
        <row r="14">
          <cell r="C14">
            <v>-13672</v>
          </cell>
        </row>
        <row r="15">
          <cell r="C15">
            <v>-175324</v>
          </cell>
        </row>
        <row r="16">
          <cell r="C16">
            <v>-27883</v>
          </cell>
        </row>
        <row r="17">
          <cell r="C17">
            <v>-844</v>
          </cell>
        </row>
        <row r="18">
          <cell r="C18">
            <v>-49977</v>
          </cell>
        </row>
        <row r="19">
          <cell r="C19">
            <v>-7724</v>
          </cell>
        </row>
        <row r="20">
          <cell r="C20">
            <v>-2366</v>
          </cell>
        </row>
        <row r="21">
          <cell r="C21">
            <v>-253819</v>
          </cell>
        </row>
        <row r="22">
          <cell r="C22">
            <v>-5858</v>
          </cell>
        </row>
        <row r="26">
          <cell r="C26">
            <v>7419</v>
          </cell>
        </row>
        <row r="27">
          <cell r="C27">
            <v>-4509</v>
          </cell>
        </row>
        <row r="31">
          <cell r="C31">
            <v>-65698</v>
          </cell>
          <cell r="G31">
            <v>-1306</v>
          </cell>
        </row>
        <row r="32">
          <cell r="C32">
            <v>2704</v>
          </cell>
          <cell r="G32">
            <v>387</v>
          </cell>
        </row>
        <row r="39">
          <cell r="C39">
            <v>583862.19005131687</v>
          </cell>
          <cell r="G39">
            <v>-1094</v>
          </cell>
        </row>
        <row r="40">
          <cell r="C40">
            <v>3108</v>
          </cell>
          <cell r="G40">
            <v>100</v>
          </cell>
        </row>
        <row r="45">
          <cell r="C45">
            <v>-18925</v>
          </cell>
          <cell r="G45">
            <v>10678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56">
          <cell r="H156">
            <v>74017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34">
          <cell r="G34">
            <v>83094</v>
          </cell>
        </row>
      </sheetData>
      <sheetData sheetId="26"/>
      <sheetData sheetId="27"/>
      <sheetData sheetId="28"/>
      <sheetData sheetId="29"/>
      <sheetData sheetId="30"/>
      <sheetData sheetId="31">
        <row r="33">
          <cell r="C33">
            <v>615659</v>
          </cell>
        </row>
        <row r="34">
          <cell r="C34">
            <v>566297</v>
          </cell>
        </row>
        <row r="35">
          <cell r="C35">
            <v>-211029</v>
          </cell>
        </row>
        <row r="36">
          <cell r="C36">
            <v>-253819</v>
          </cell>
        </row>
        <row r="39">
          <cell r="C39">
            <v>-44193.842731800003</v>
          </cell>
        </row>
        <row r="40">
          <cell r="C40">
            <v>-23437</v>
          </cell>
        </row>
        <row r="43">
          <cell r="C43">
            <v>3435</v>
          </cell>
        </row>
        <row r="44">
          <cell r="C44">
            <v>-5858</v>
          </cell>
        </row>
        <row r="126">
          <cell r="C126">
            <v>7419</v>
          </cell>
        </row>
        <row r="145">
          <cell r="C145">
            <v>-4509</v>
          </cell>
        </row>
        <row r="151">
          <cell r="C151">
            <v>-65698</v>
          </cell>
        </row>
        <row r="154">
          <cell r="C154">
            <v>2704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Input"/>
      <sheetName val="str.tyt"/>
      <sheetName val="SPIS"/>
      <sheetName val="wybrane dane"/>
      <sheetName val="Sytuacja"/>
      <sheetName val="Dochody"/>
      <sheetName val="Kapitał"/>
      <sheetName val="cash-flow"/>
      <sheetName val="wprow-inf.og"/>
      <sheetName val="wprow-p&amp;R (1)"/>
      <sheetName val="wprow-p&amp;R(2)"/>
      <sheetName val="wprow-p&amp;R (3)"/>
      <sheetName val="segmenty"/>
      <sheetName val="n.1"/>
      <sheetName val="n.2-3"/>
      <sheetName val="n.4"/>
      <sheetName val="n.3"/>
      <sheetName val="n.5-11."/>
      <sheetName val="n12"/>
      <sheetName val="n13"/>
      <sheetName val="n.25.2009"/>
      <sheetName val="zmiana stanu nal"/>
      <sheetName val="n.14"/>
      <sheetName val="n.15"/>
      <sheetName val="n.16-19"/>
      <sheetName val="n.20"/>
      <sheetName val="n20 cd."/>
      <sheetName val="n21-22."/>
      <sheetName val="n.22"/>
      <sheetName val="n.23-24"/>
      <sheetName val="n.23-31"/>
      <sheetName val="n.32-35"/>
      <sheetName val="zmiany bilans"/>
      <sheetName val="zmiany P&amp;L"/>
      <sheetName val="zmiany kap"/>
      <sheetName val="zmiany CF"/>
      <sheetName val="podpisy"/>
      <sheetName val="kowenant"/>
      <sheetName val="MSR Leasing_zmiana"/>
      <sheetName val="n.37"/>
      <sheetName val="n. 36"/>
      <sheetName val="n.37-38"/>
      <sheetName val="n.39"/>
      <sheetName val="n.39-40"/>
      <sheetName val="n.41"/>
      <sheetName val="n.41."/>
      <sheetName val="n.41. (2)"/>
      <sheetName val="Kursy średnie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186329</v>
          </cell>
        </row>
        <row r="37">
          <cell r="C37">
            <v>935</v>
          </cell>
        </row>
        <row r="38">
          <cell r="C38">
            <v>84120</v>
          </cell>
        </row>
        <row r="39">
          <cell r="C39">
            <v>182</v>
          </cell>
        </row>
        <row r="41">
          <cell r="C41">
            <v>2241</v>
          </cell>
        </row>
        <row r="42">
          <cell r="C42">
            <v>136730</v>
          </cell>
          <cell r="G42">
            <v>142530</v>
          </cell>
        </row>
        <row r="43">
          <cell r="C43">
            <v>22170</v>
          </cell>
          <cell r="G43">
            <v>392</v>
          </cell>
        </row>
        <row r="44">
          <cell r="C44">
            <v>3571</v>
          </cell>
        </row>
      </sheetData>
      <sheetData sheetId="6">
        <row r="8">
          <cell r="C8">
            <v>267862</v>
          </cell>
          <cell r="G8">
            <v>118213</v>
          </cell>
        </row>
        <row r="9">
          <cell r="C9">
            <v>310085</v>
          </cell>
          <cell r="G9">
            <v>139302</v>
          </cell>
        </row>
        <row r="10">
          <cell r="C10">
            <v>2543</v>
          </cell>
          <cell r="G10">
            <v>1340</v>
          </cell>
        </row>
        <row r="13">
          <cell r="C13">
            <v>13023</v>
          </cell>
          <cell r="G13">
            <v>71</v>
          </cell>
        </row>
        <row r="14">
          <cell r="C14">
            <v>-9101</v>
          </cell>
          <cell r="G14">
            <v>-8282</v>
          </cell>
        </row>
        <row r="15">
          <cell r="C15">
            <v>-112922</v>
          </cell>
          <cell r="G15">
            <v>-92885</v>
          </cell>
        </row>
        <row r="16">
          <cell r="C16">
            <v>-17732</v>
          </cell>
          <cell r="G16">
            <v>-12218</v>
          </cell>
        </row>
        <row r="17">
          <cell r="C17">
            <v>-568</v>
          </cell>
          <cell r="G17">
            <v>-603</v>
          </cell>
        </row>
        <row r="18">
          <cell r="C18">
            <v>-30230</v>
          </cell>
          <cell r="G18">
            <v>-25318</v>
          </cell>
        </row>
        <row r="19">
          <cell r="C19">
            <v>-4703</v>
          </cell>
          <cell r="G19">
            <v>-3409</v>
          </cell>
        </row>
        <row r="20">
          <cell r="C20">
            <v>-1663</v>
          </cell>
          <cell r="G20">
            <v>-1421</v>
          </cell>
        </row>
        <row r="21">
          <cell r="C21">
            <v>-150398</v>
          </cell>
          <cell r="G21">
            <v>-112910</v>
          </cell>
        </row>
        <row r="22">
          <cell r="C22">
            <v>-5440</v>
          </cell>
          <cell r="G22">
            <v>-1572</v>
          </cell>
        </row>
        <row r="26">
          <cell r="C26">
            <v>581</v>
          </cell>
          <cell r="G26">
            <v>2626</v>
          </cell>
        </row>
        <row r="27">
          <cell r="C27">
            <v>-7342</v>
          </cell>
          <cell r="G27">
            <v>-4065</v>
          </cell>
        </row>
        <row r="31">
          <cell r="C31">
            <v>-23405</v>
          </cell>
          <cell r="G31">
            <v>-779</v>
          </cell>
        </row>
        <row r="32">
          <cell r="C32">
            <v>554</v>
          </cell>
          <cell r="G32">
            <v>205</v>
          </cell>
        </row>
        <row r="39">
          <cell r="C39">
            <v>230090.18283531463</v>
          </cell>
          <cell r="G39">
            <v>-1976.0305339644724</v>
          </cell>
        </row>
        <row r="40">
          <cell r="C40">
            <v>1054</v>
          </cell>
          <cell r="G40">
            <v>271</v>
          </cell>
        </row>
        <row r="45">
          <cell r="C45">
            <v>2838</v>
          </cell>
          <cell r="G45">
            <v>3990</v>
          </cell>
        </row>
      </sheetData>
      <sheetData sheetId="7"/>
      <sheetData sheetId="8"/>
      <sheetData sheetId="9"/>
      <sheetData sheetId="10"/>
      <sheetData sheetId="11"/>
      <sheetData sheetId="12"/>
      <sheetData sheetId="13">
        <row r="18">
          <cell r="C18">
            <v>312933</v>
          </cell>
        </row>
      </sheetData>
      <sheetData sheetId="14"/>
      <sheetData sheetId="15"/>
      <sheetData sheetId="16"/>
      <sheetData sheetId="17"/>
      <sheetData sheetId="18">
        <row r="155">
          <cell r="D155">
            <v>101954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36">
          <cell r="E36">
            <v>84120</v>
          </cell>
        </row>
      </sheetData>
      <sheetData sheetId="26"/>
      <sheetData sheetId="27"/>
      <sheetData sheetId="28"/>
      <sheetData sheetId="29"/>
      <sheetData sheetId="30"/>
      <sheetData sheetId="31">
        <row r="112">
          <cell r="C112">
            <v>249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FB176"/>
  <sheetViews>
    <sheetView showGridLines="0" tabSelected="1" zoomScale="80" zoomScaleNormal="80" workbookViewId="0">
      <pane xSplit="2" ySplit="7" topLeftCell="F8" activePane="bottomRight" state="frozen"/>
      <selection pane="topRight" activeCell="C1" sqref="C1"/>
      <selection pane="bottomLeft" activeCell="A8" sqref="A8"/>
      <selection pane="bottomRight" activeCell="B2" sqref="B2"/>
    </sheetView>
  </sheetViews>
  <sheetFormatPr defaultColWidth="9.140625" defaultRowHeight="13.5" customHeight="1" x14ac:dyDescent="0.25"/>
  <cols>
    <col min="1" max="1" width="1.7109375" customWidth="1"/>
    <col min="2" max="2" width="46.85546875" customWidth="1"/>
    <col min="3" max="5" width="10.85546875" hidden="1" customWidth="1"/>
    <col min="6" max="6" width="10.85546875" customWidth="1"/>
    <col min="7" max="13" width="10.85546875" style="56" customWidth="1"/>
    <col min="14" max="14" width="2.28515625" customWidth="1"/>
    <col min="15" max="22" width="10.85546875" customWidth="1"/>
    <col min="23" max="23" width="2.28515625" customWidth="1"/>
    <col min="24" max="31" width="10.85546875" customWidth="1"/>
    <col min="32" max="32" width="2.28515625" customWidth="1"/>
    <col min="33" max="33" width="10.42578125" customWidth="1"/>
    <col min="34" max="40" width="10.5703125" customWidth="1"/>
  </cols>
  <sheetData>
    <row r="2" spans="2:40" ht="13.5" customHeight="1" x14ac:dyDescent="0.25">
      <c r="B2" s="6" t="s">
        <v>157</v>
      </c>
    </row>
    <row r="4" spans="2:40" ht="13.5" customHeight="1" x14ac:dyDescent="0.2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7"/>
      <c r="Q4" s="17"/>
      <c r="R4" s="17"/>
      <c r="S4" s="17"/>
      <c r="T4" s="17"/>
      <c r="U4" s="17"/>
      <c r="V4" s="17"/>
      <c r="X4" s="17"/>
      <c r="Y4" s="17"/>
      <c r="Z4" s="17"/>
      <c r="AA4" s="17"/>
      <c r="AB4" s="17"/>
      <c r="AC4" s="17"/>
      <c r="AD4" s="17"/>
      <c r="AE4" s="17"/>
    </row>
    <row r="5" spans="2:40" ht="13.5" customHeight="1" x14ac:dyDescent="0.25">
      <c r="B5" s="6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O5" s="17"/>
      <c r="P5" s="17"/>
      <c r="Q5" s="17"/>
      <c r="R5" s="17"/>
      <c r="S5" s="17"/>
      <c r="T5" s="17"/>
      <c r="U5" s="17"/>
      <c r="V5" s="17"/>
      <c r="X5" s="17"/>
      <c r="Y5" s="17"/>
      <c r="Z5" s="17"/>
      <c r="AA5" s="17"/>
      <c r="AB5" s="17"/>
      <c r="AC5" s="17"/>
      <c r="AD5" s="17"/>
      <c r="AE5" s="17"/>
      <c r="AG5" s="17"/>
      <c r="AH5" s="17"/>
      <c r="AI5" s="17"/>
      <c r="AJ5" s="17"/>
      <c r="AK5" s="17"/>
      <c r="AL5" s="17"/>
      <c r="AM5" s="17"/>
      <c r="AN5" s="17"/>
    </row>
    <row r="6" spans="2:40" ht="13.5" customHeight="1" thickBot="1" x14ac:dyDescent="0.3">
      <c r="B6" s="7" t="s">
        <v>1</v>
      </c>
      <c r="C6" s="15"/>
      <c r="D6" s="69"/>
      <c r="E6" s="69"/>
      <c r="F6" s="69"/>
      <c r="G6" s="69"/>
      <c r="H6" s="69"/>
      <c r="I6" s="69"/>
      <c r="J6" s="69"/>
      <c r="K6" s="71"/>
      <c r="L6" s="71"/>
      <c r="M6" s="71"/>
      <c r="N6" s="78"/>
      <c r="O6" s="71"/>
      <c r="P6" s="69"/>
      <c r="Q6" s="69"/>
      <c r="R6" s="69"/>
      <c r="S6" s="69"/>
      <c r="T6" s="69"/>
      <c r="U6" s="79"/>
      <c r="V6" s="79"/>
      <c r="W6" s="70"/>
      <c r="X6" s="71"/>
      <c r="Y6" s="69"/>
      <c r="Z6" s="69"/>
      <c r="AA6" s="69"/>
      <c r="AB6" s="71"/>
      <c r="AC6" s="71"/>
      <c r="AD6" s="71"/>
      <c r="AE6" s="71"/>
      <c r="AF6" s="70"/>
      <c r="AG6" s="71"/>
      <c r="AH6" s="69"/>
      <c r="AI6" s="69"/>
      <c r="AJ6" s="69"/>
      <c r="AK6" s="69"/>
      <c r="AL6" s="69"/>
      <c r="AM6" s="69"/>
      <c r="AN6" s="69"/>
    </row>
    <row r="7" spans="2:40" ht="15.75" thickTop="1" x14ac:dyDescent="0.25">
      <c r="B7" s="8"/>
      <c r="C7" s="54" t="s">
        <v>36</v>
      </c>
      <c r="D7" s="54" t="s">
        <v>37</v>
      </c>
      <c r="E7" s="54" t="s">
        <v>2</v>
      </c>
      <c r="F7" s="54" t="s">
        <v>3</v>
      </c>
      <c r="G7" s="54" t="s">
        <v>96</v>
      </c>
      <c r="H7" s="54" t="s">
        <v>113</v>
      </c>
      <c r="I7" s="54" t="s">
        <v>121</v>
      </c>
      <c r="J7" s="54" t="s">
        <v>132</v>
      </c>
      <c r="K7" s="54" t="s">
        <v>140</v>
      </c>
      <c r="L7" s="92" t="s">
        <v>150</v>
      </c>
      <c r="M7" s="92" t="s">
        <v>155</v>
      </c>
      <c r="N7" s="78"/>
      <c r="O7" s="53" t="s">
        <v>84</v>
      </c>
      <c r="P7" s="54" t="s">
        <v>85</v>
      </c>
      <c r="Q7" s="54" t="s">
        <v>98</v>
      </c>
      <c r="R7" s="54" t="s">
        <v>115</v>
      </c>
      <c r="S7" s="54" t="s">
        <v>124</v>
      </c>
      <c r="T7" s="54" t="s">
        <v>134</v>
      </c>
      <c r="U7" s="54" t="s">
        <v>142</v>
      </c>
      <c r="V7" s="92" t="s">
        <v>151</v>
      </c>
      <c r="W7" s="72"/>
      <c r="X7" s="53" t="s">
        <v>88</v>
      </c>
      <c r="Y7" s="54" t="s">
        <v>89</v>
      </c>
      <c r="Z7" s="54" t="s">
        <v>100</v>
      </c>
      <c r="AA7" s="54" t="s">
        <v>117</v>
      </c>
      <c r="AB7" s="54" t="s">
        <v>127</v>
      </c>
      <c r="AC7" s="54" t="s">
        <v>136</v>
      </c>
      <c r="AD7" s="54" t="s">
        <v>144</v>
      </c>
      <c r="AE7" s="95">
        <v>44012</v>
      </c>
      <c r="AF7" s="72"/>
      <c r="AG7" s="53" t="s">
        <v>92</v>
      </c>
      <c r="AH7" s="54" t="s">
        <v>93</v>
      </c>
      <c r="AI7" s="54" t="s">
        <v>102</v>
      </c>
      <c r="AJ7" s="54" t="s">
        <v>119</v>
      </c>
      <c r="AK7" s="54" t="s">
        <v>129</v>
      </c>
      <c r="AL7" s="54" t="s">
        <v>138</v>
      </c>
      <c r="AM7" s="54" t="s">
        <v>146</v>
      </c>
      <c r="AN7" s="95">
        <v>44104</v>
      </c>
    </row>
    <row r="8" spans="2:40" ht="13.5" customHeight="1" x14ac:dyDescent="0.25">
      <c r="B8" s="9" t="s">
        <v>4</v>
      </c>
      <c r="C8" s="1"/>
      <c r="D8" s="1"/>
      <c r="E8" s="1"/>
      <c r="F8" s="1"/>
      <c r="G8" s="1"/>
      <c r="H8" s="1"/>
      <c r="I8" s="1"/>
      <c r="J8" s="1"/>
      <c r="K8" s="38"/>
      <c r="L8" s="38"/>
      <c r="M8" s="38"/>
      <c r="O8" s="38"/>
      <c r="P8" s="1"/>
      <c r="Q8" s="1"/>
      <c r="R8" s="1"/>
      <c r="S8" s="1"/>
      <c r="T8" s="1"/>
      <c r="U8" s="80"/>
      <c r="V8" s="80"/>
      <c r="X8" s="38"/>
      <c r="Y8" s="1"/>
      <c r="Z8" s="1"/>
      <c r="AA8" s="1"/>
      <c r="AB8" s="38"/>
      <c r="AC8" s="38"/>
      <c r="AD8" s="38"/>
      <c r="AE8" s="38"/>
      <c r="AG8" s="38"/>
      <c r="AH8" s="1"/>
      <c r="AI8" s="1"/>
      <c r="AJ8" s="1"/>
      <c r="AK8" s="1"/>
      <c r="AL8" s="1"/>
      <c r="AM8" s="1"/>
      <c r="AN8" s="1"/>
    </row>
    <row r="9" spans="2:40" ht="4.9000000000000004" customHeight="1" x14ac:dyDescent="0.25">
      <c r="B9" s="9"/>
      <c r="C9" s="1"/>
      <c r="D9" s="1"/>
      <c r="E9" s="1"/>
      <c r="F9" s="1"/>
      <c r="G9" s="1"/>
      <c r="H9" s="1"/>
      <c r="I9" s="1"/>
      <c r="J9" s="1"/>
      <c r="K9" s="38"/>
      <c r="L9" s="38"/>
      <c r="M9" s="38"/>
      <c r="O9" s="38"/>
      <c r="P9" s="1"/>
      <c r="Q9" s="1"/>
      <c r="R9" s="1"/>
      <c r="S9" s="1"/>
      <c r="T9" s="1"/>
      <c r="U9" s="80"/>
      <c r="V9" s="80"/>
      <c r="X9" s="38"/>
      <c r="Y9" s="1"/>
      <c r="Z9" s="1"/>
      <c r="AA9" s="1"/>
      <c r="AB9" s="38"/>
      <c r="AC9" s="38"/>
      <c r="AD9" s="38"/>
      <c r="AE9" s="38"/>
      <c r="AG9" s="38"/>
      <c r="AH9" s="1"/>
      <c r="AI9" s="1"/>
      <c r="AJ9" s="1"/>
      <c r="AK9" s="1"/>
      <c r="AL9" s="1"/>
      <c r="AM9" s="1"/>
      <c r="AN9" s="1"/>
    </row>
    <row r="10" spans="2:40" ht="13.5" customHeight="1" x14ac:dyDescent="0.25">
      <c r="B10" s="10" t="s">
        <v>5</v>
      </c>
      <c r="C10" s="2">
        <v>22</v>
      </c>
      <c r="D10" s="2">
        <v>114</v>
      </c>
      <c r="E10" s="2">
        <v>66</v>
      </c>
      <c r="F10" s="2">
        <v>27.4</v>
      </c>
      <c r="G10" s="2">
        <v>107</v>
      </c>
      <c r="H10" s="2">
        <v>2045</v>
      </c>
      <c r="I10" s="2">
        <v>2575</v>
      </c>
      <c r="J10" s="2">
        <v>2524</v>
      </c>
      <c r="K10" s="39">
        <v>3119</v>
      </c>
      <c r="L10" s="39">
        <v>3774</v>
      </c>
      <c r="M10" s="39">
        <v>3871</v>
      </c>
      <c r="O10" s="39">
        <v>61</v>
      </c>
      <c r="P10" s="2">
        <v>31</v>
      </c>
      <c r="Q10" s="60">
        <v>101</v>
      </c>
      <c r="R10" s="60">
        <v>2032</v>
      </c>
      <c r="S10" s="60">
        <v>2608</v>
      </c>
      <c r="T10" s="60">
        <v>2878</v>
      </c>
      <c r="U10" s="81">
        <f>[1]Sytuacja!$G$9</f>
        <v>3168</v>
      </c>
      <c r="V10" s="81">
        <f>[1]Sytuacja!$C$9</f>
        <v>3609</v>
      </c>
      <c r="X10" s="39">
        <v>46</v>
      </c>
      <c r="Y10" s="2">
        <v>27</v>
      </c>
      <c r="Z10" s="2">
        <v>89</v>
      </c>
      <c r="AA10" s="2">
        <v>2046</v>
      </c>
      <c r="AB10" s="39">
        <v>2529</v>
      </c>
      <c r="AC10" s="39">
        <v>2969</v>
      </c>
      <c r="AD10" s="39">
        <v>3300</v>
      </c>
      <c r="AE10" s="39">
        <v>3483</v>
      </c>
      <c r="AG10" s="39">
        <v>34</v>
      </c>
      <c r="AH10" s="2">
        <v>100</v>
      </c>
      <c r="AI10" s="2">
        <v>95</v>
      </c>
      <c r="AJ10" s="2">
        <v>2067</v>
      </c>
      <c r="AK10" s="2">
        <v>2593</v>
      </c>
      <c r="AL10" s="2">
        <v>2879</v>
      </c>
      <c r="AM10" s="2">
        <v>3592</v>
      </c>
      <c r="AN10" s="2">
        <v>3546</v>
      </c>
    </row>
    <row r="11" spans="2:40" ht="13.5" customHeight="1" x14ac:dyDescent="0.25">
      <c r="B11" s="10" t="s">
        <v>6</v>
      </c>
      <c r="C11" s="2">
        <v>25733</v>
      </c>
      <c r="D11" s="2">
        <v>28738</v>
      </c>
      <c r="E11" s="2">
        <v>29693</v>
      </c>
      <c r="F11" s="2">
        <v>32730.1</v>
      </c>
      <c r="G11" s="2">
        <v>60719</v>
      </c>
      <c r="H11" s="2">
        <v>62269</v>
      </c>
      <c r="I11" s="2">
        <v>77735</v>
      </c>
      <c r="J11" s="2">
        <v>137932</v>
      </c>
      <c r="K11" s="39">
        <v>175653</v>
      </c>
      <c r="L11" s="39">
        <v>189307</v>
      </c>
      <c r="M11" s="39">
        <v>183413</v>
      </c>
      <c r="O11" s="39">
        <v>33071</v>
      </c>
      <c r="P11" s="2">
        <v>34419</v>
      </c>
      <c r="Q11" s="60">
        <v>69404</v>
      </c>
      <c r="R11" s="60">
        <v>61705</v>
      </c>
      <c r="S11" s="60">
        <v>84841</v>
      </c>
      <c r="T11" s="60">
        <v>156645</v>
      </c>
      <c r="U11" s="81">
        <f>[1]Sytuacja!$G$8</f>
        <v>182219</v>
      </c>
      <c r="V11" s="81">
        <f>[1]Sytuacja!$C$8</f>
        <v>185490</v>
      </c>
      <c r="X11" s="39">
        <v>32494</v>
      </c>
      <c r="Y11" s="2">
        <v>39409</v>
      </c>
      <c r="Z11" s="2">
        <v>66483</v>
      </c>
      <c r="AA11" s="2">
        <v>69119</v>
      </c>
      <c r="AB11" s="39">
        <v>94076</v>
      </c>
      <c r="AC11" s="39">
        <v>163609</v>
      </c>
      <c r="AD11" s="39">
        <v>183675</v>
      </c>
      <c r="AE11" s="39">
        <v>186329</v>
      </c>
      <c r="AG11" s="39">
        <v>32847</v>
      </c>
      <c r="AH11" s="2">
        <v>46973</v>
      </c>
      <c r="AI11" s="2">
        <v>62653</v>
      </c>
      <c r="AJ11" s="2">
        <v>68830</v>
      </c>
      <c r="AK11" s="2">
        <v>113485</v>
      </c>
      <c r="AL11" s="2">
        <v>172888</v>
      </c>
      <c r="AM11" s="2">
        <v>196106</v>
      </c>
      <c r="AN11" s="2">
        <v>178694</v>
      </c>
    </row>
    <row r="12" spans="2:40" ht="13.5" customHeight="1" x14ac:dyDescent="0.25">
      <c r="B12" s="10" t="s">
        <v>7</v>
      </c>
      <c r="C12" s="2">
        <v>1144</v>
      </c>
      <c r="D12" s="2">
        <v>1482</v>
      </c>
      <c r="E12" s="2">
        <v>3229</v>
      </c>
      <c r="F12" s="2">
        <v>3041.8</v>
      </c>
      <c r="G12" s="2">
        <v>3948</v>
      </c>
      <c r="H12" s="2">
        <v>4441</v>
      </c>
      <c r="I12" s="2">
        <v>3604</v>
      </c>
      <c r="J12" s="2">
        <v>4955</v>
      </c>
      <c r="K12" s="39">
        <v>4412</v>
      </c>
      <c r="L12" s="39">
        <v>2544</v>
      </c>
      <c r="M12" s="39">
        <v>6487</v>
      </c>
      <c r="O12" s="39">
        <v>3157</v>
      </c>
      <c r="P12" s="2">
        <v>3060</v>
      </c>
      <c r="Q12" s="60">
        <v>4422</v>
      </c>
      <c r="R12" s="60">
        <v>4160</v>
      </c>
      <c r="S12" s="60">
        <v>3023</v>
      </c>
      <c r="T12" s="60">
        <v>4959</v>
      </c>
      <c r="U12" s="81">
        <f>[1]Sytuacja!$G$11</f>
        <v>4903</v>
      </c>
      <c r="V12" s="81">
        <f>[1]Sytuacja!$C$11</f>
        <v>3263</v>
      </c>
      <c r="X12" s="39">
        <v>3171</v>
      </c>
      <c r="Y12" s="2">
        <v>3168</v>
      </c>
      <c r="Z12" s="2">
        <v>4481</v>
      </c>
      <c r="AA12" s="2">
        <v>3999</v>
      </c>
      <c r="AB12" s="39">
        <v>4428</v>
      </c>
      <c r="AC12" s="39">
        <v>4998</v>
      </c>
      <c r="AD12" s="39">
        <v>5111</v>
      </c>
      <c r="AE12" s="39">
        <v>3105</v>
      </c>
      <c r="AG12" s="39">
        <v>2984</v>
      </c>
      <c r="AH12" s="2">
        <v>3461</v>
      </c>
      <c r="AI12" s="2">
        <v>3991</v>
      </c>
      <c r="AJ12" s="2">
        <v>3827</v>
      </c>
      <c r="AK12" s="2">
        <v>4696</v>
      </c>
      <c r="AL12" s="2">
        <v>4711</v>
      </c>
      <c r="AM12" s="2">
        <v>5446</v>
      </c>
      <c r="AN12" s="2">
        <v>5551</v>
      </c>
    </row>
    <row r="13" spans="2:40" ht="13.5" customHeight="1" x14ac:dyDescent="0.25">
      <c r="B13" s="10" t="s">
        <v>8</v>
      </c>
      <c r="C13" s="2">
        <v>3</v>
      </c>
      <c r="D13" s="2">
        <v>20</v>
      </c>
      <c r="E13" s="2">
        <v>22</v>
      </c>
      <c r="F13" s="2">
        <v>14.3</v>
      </c>
      <c r="G13" s="2">
        <v>22</v>
      </c>
      <c r="H13" s="2">
        <v>107</v>
      </c>
      <c r="I13" s="2">
        <v>259</v>
      </c>
      <c r="J13" s="2">
        <v>25</v>
      </c>
      <c r="K13" s="39">
        <v>28</v>
      </c>
      <c r="L13" s="39">
        <v>26</v>
      </c>
      <c r="M13" s="39">
        <v>22</v>
      </c>
      <c r="O13" s="39">
        <v>91</v>
      </c>
      <c r="P13" s="2">
        <v>17</v>
      </c>
      <c r="Q13" s="60">
        <v>24</v>
      </c>
      <c r="R13" s="60">
        <v>319</v>
      </c>
      <c r="S13" s="60">
        <v>70</v>
      </c>
      <c r="T13" s="60">
        <v>31</v>
      </c>
      <c r="U13" s="81">
        <f>[1]Sytuacja!$G$12</f>
        <v>30</v>
      </c>
      <c r="V13" s="81">
        <f>[1]Sytuacja!$C$12</f>
        <v>26</v>
      </c>
      <c r="X13" s="39">
        <v>17</v>
      </c>
      <c r="Y13" s="2">
        <v>17</v>
      </c>
      <c r="Z13" s="2">
        <v>23</v>
      </c>
      <c r="AA13" s="2">
        <v>25</v>
      </c>
      <c r="AB13" s="39">
        <v>232</v>
      </c>
      <c r="AC13" s="39">
        <v>32</v>
      </c>
      <c r="AD13" s="39">
        <v>27</v>
      </c>
      <c r="AE13" s="39">
        <v>23</v>
      </c>
      <c r="AG13" s="39">
        <v>16</v>
      </c>
      <c r="AH13" s="2">
        <v>20</v>
      </c>
      <c r="AI13" s="2">
        <v>19</v>
      </c>
      <c r="AJ13" s="2">
        <v>24</v>
      </c>
      <c r="AK13" s="2">
        <v>147</v>
      </c>
      <c r="AL13" s="2">
        <v>34</v>
      </c>
      <c r="AM13" s="2">
        <v>30</v>
      </c>
      <c r="AN13" s="2">
        <v>22</v>
      </c>
    </row>
    <row r="14" spans="2:40" ht="13.5" customHeight="1" x14ac:dyDescent="0.25">
      <c r="B14" s="10" t="s">
        <v>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39"/>
      <c r="L14" s="39"/>
      <c r="M14" s="39"/>
      <c r="O14" s="39">
        <v>0</v>
      </c>
      <c r="P14" s="2">
        <v>0</v>
      </c>
      <c r="Q14" s="60">
        <v>7</v>
      </c>
      <c r="R14" s="60">
        <v>0</v>
      </c>
      <c r="S14" s="60">
        <v>0</v>
      </c>
      <c r="T14" s="60">
        <v>0</v>
      </c>
      <c r="U14" s="81">
        <v>0</v>
      </c>
      <c r="V14" s="81">
        <v>0</v>
      </c>
      <c r="X14" s="39">
        <v>0</v>
      </c>
      <c r="Y14" s="2">
        <v>0</v>
      </c>
      <c r="Z14" s="2">
        <v>0</v>
      </c>
      <c r="AA14" s="2">
        <v>0</v>
      </c>
      <c r="AB14" s="39" t="s">
        <v>126</v>
      </c>
      <c r="AC14" s="39"/>
      <c r="AD14" s="39"/>
      <c r="AE14" s="39"/>
      <c r="AG14" s="39">
        <v>0</v>
      </c>
      <c r="AH14" s="2">
        <v>0</v>
      </c>
      <c r="AI14" s="2">
        <v>0</v>
      </c>
      <c r="AJ14" s="2">
        <v>0</v>
      </c>
      <c r="AK14" s="2">
        <v>0</v>
      </c>
      <c r="AL14" s="2"/>
      <c r="AM14" s="2"/>
      <c r="AN14" s="2"/>
    </row>
    <row r="15" spans="2:40" ht="13.5" customHeight="1" x14ac:dyDescent="0.25">
      <c r="B15" s="8" t="s">
        <v>10</v>
      </c>
      <c r="C15" s="4">
        <f t="shared" ref="C15:D15" si="0">SUM(C10:C14)</f>
        <v>26902</v>
      </c>
      <c r="D15" s="4">
        <f t="shared" si="0"/>
        <v>30354</v>
      </c>
      <c r="E15" s="4">
        <f t="shared" ref="E15:M15" si="1">SUM(E10:E14)</f>
        <v>33010</v>
      </c>
      <c r="F15" s="4">
        <f t="shared" si="1"/>
        <v>35813.600000000006</v>
      </c>
      <c r="G15" s="4">
        <f t="shared" si="1"/>
        <v>64796</v>
      </c>
      <c r="H15" s="4">
        <f t="shared" si="1"/>
        <v>68862</v>
      </c>
      <c r="I15" s="4">
        <f t="shared" si="1"/>
        <v>84173</v>
      </c>
      <c r="J15" s="4">
        <f t="shared" si="1"/>
        <v>145436</v>
      </c>
      <c r="K15" s="4">
        <f t="shared" ref="K15" si="2">SUM(K10:K14)</f>
        <v>183212</v>
      </c>
      <c r="L15" s="4">
        <f t="shared" si="1"/>
        <v>195651</v>
      </c>
      <c r="M15" s="4">
        <f t="shared" si="1"/>
        <v>193793</v>
      </c>
      <c r="O15" s="40">
        <f t="shared" ref="O15:AE15" si="3">SUM(O10:O14)</f>
        <v>36380</v>
      </c>
      <c r="P15" s="4">
        <f t="shared" si="3"/>
        <v>37527</v>
      </c>
      <c r="Q15" s="4">
        <f t="shared" ref="Q15:R15" si="4">SUM(Q10:Q14)</f>
        <v>73958</v>
      </c>
      <c r="R15" s="4">
        <f t="shared" si="4"/>
        <v>68216</v>
      </c>
      <c r="S15" s="4">
        <f t="shared" ref="S15:U15" si="5">SUM(S10:S14)</f>
        <v>90542</v>
      </c>
      <c r="T15" s="4">
        <f t="shared" si="5"/>
        <v>164513</v>
      </c>
      <c r="U15" s="4">
        <f t="shared" si="5"/>
        <v>190320</v>
      </c>
      <c r="V15" s="4">
        <f t="shared" ref="V15" si="6">SUM(V10:V14)</f>
        <v>192388</v>
      </c>
      <c r="X15" s="40">
        <f t="shared" si="3"/>
        <v>35728</v>
      </c>
      <c r="Y15" s="4">
        <f t="shared" si="3"/>
        <v>42621</v>
      </c>
      <c r="Z15" s="4">
        <f t="shared" si="3"/>
        <v>71076</v>
      </c>
      <c r="AA15" s="4">
        <f t="shared" si="3"/>
        <v>75189</v>
      </c>
      <c r="AB15" s="4">
        <f t="shared" si="3"/>
        <v>101265</v>
      </c>
      <c r="AC15" s="4">
        <f t="shared" ref="AC15" si="7">SUM(AC10:AC14)</f>
        <v>171608</v>
      </c>
      <c r="AD15" s="4">
        <f t="shared" si="3"/>
        <v>192113</v>
      </c>
      <c r="AE15" s="4">
        <f t="shared" si="3"/>
        <v>192940</v>
      </c>
      <c r="AG15" s="40">
        <v>35881</v>
      </c>
      <c r="AH15" s="4">
        <v>50554</v>
      </c>
      <c r="AI15" s="4">
        <v>66758</v>
      </c>
      <c r="AJ15" s="4">
        <v>74748</v>
      </c>
      <c r="AK15" s="4">
        <f t="shared" ref="AK15:AN15" si="8">SUM(AK10:AK14)</f>
        <v>120921</v>
      </c>
      <c r="AL15" s="4">
        <f t="shared" ref="AL15" si="9">SUM(AL10:AL14)</f>
        <v>180512</v>
      </c>
      <c r="AM15" s="4">
        <f t="shared" si="8"/>
        <v>205174</v>
      </c>
      <c r="AN15" s="4">
        <f t="shared" si="8"/>
        <v>187813</v>
      </c>
    </row>
    <row r="16" spans="2:40" ht="4.9000000000000004" customHeight="1" x14ac:dyDescent="0.25">
      <c r="B16" s="7"/>
      <c r="C16" s="3"/>
      <c r="D16" s="3"/>
      <c r="E16" s="3"/>
      <c r="F16" s="3"/>
      <c r="G16" s="3"/>
      <c r="H16" s="3"/>
      <c r="I16" s="3"/>
      <c r="J16" s="3"/>
      <c r="K16" s="41"/>
      <c r="L16" s="41"/>
      <c r="M16" s="41"/>
      <c r="O16" s="41"/>
      <c r="P16" s="3"/>
      <c r="Q16" s="3"/>
      <c r="R16" s="3"/>
      <c r="S16" s="3"/>
      <c r="T16" s="3"/>
      <c r="U16" s="83"/>
      <c r="V16" s="83"/>
      <c r="X16" s="41"/>
      <c r="Y16" s="3"/>
      <c r="Z16" s="3"/>
      <c r="AA16" s="3"/>
      <c r="AB16" s="41"/>
      <c r="AC16" s="41"/>
      <c r="AD16" s="41"/>
      <c r="AE16" s="41"/>
      <c r="AG16" s="41"/>
      <c r="AH16" s="3"/>
      <c r="AI16" s="3"/>
      <c r="AJ16" s="3"/>
      <c r="AK16" s="3"/>
      <c r="AL16" s="3"/>
      <c r="AM16" s="3"/>
      <c r="AN16" s="3"/>
    </row>
    <row r="17" spans="2:40" ht="13.5" customHeight="1" x14ac:dyDescent="0.25">
      <c r="B17" s="10" t="s">
        <v>11</v>
      </c>
      <c r="C17" s="2">
        <v>13537</v>
      </c>
      <c r="D17" s="2">
        <v>22793</v>
      </c>
      <c r="E17" s="2">
        <v>19367</v>
      </c>
      <c r="F17" s="2">
        <v>27411.5</v>
      </c>
      <c r="G17" s="2">
        <v>38675</v>
      </c>
      <c r="H17" s="2">
        <v>41155</v>
      </c>
      <c r="I17" s="2">
        <v>54490</v>
      </c>
      <c r="J17" s="2">
        <v>73955</v>
      </c>
      <c r="K17" s="39">
        <v>97224</v>
      </c>
      <c r="L17" s="39">
        <v>89415</v>
      </c>
      <c r="M17" s="39">
        <v>207000</v>
      </c>
      <c r="O17" s="39">
        <v>18820</v>
      </c>
      <c r="P17" s="2">
        <v>23591</v>
      </c>
      <c r="Q17" s="60">
        <v>39601</v>
      </c>
      <c r="R17" s="60">
        <v>46330</v>
      </c>
      <c r="S17" s="60">
        <v>57606</v>
      </c>
      <c r="T17" s="60">
        <v>65219</v>
      </c>
      <c r="U17" s="81">
        <f>[1]Sytuacja!$G$15</f>
        <v>88802</v>
      </c>
      <c r="V17" s="81">
        <f>[1]Sytuacja!$C$15</f>
        <v>81177</v>
      </c>
      <c r="X17" s="39">
        <v>22315</v>
      </c>
      <c r="Y17" s="2">
        <v>29884</v>
      </c>
      <c r="Z17" s="2">
        <v>41044</v>
      </c>
      <c r="AA17" s="2">
        <v>42883</v>
      </c>
      <c r="AB17" s="39">
        <v>56811</v>
      </c>
      <c r="AC17" s="39">
        <v>81392</v>
      </c>
      <c r="AD17" s="39">
        <v>83144</v>
      </c>
      <c r="AE17" s="39">
        <v>102872</v>
      </c>
      <c r="AG17" s="39">
        <v>26862</v>
      </c>
      <c r="AH17" s="2">
        <v>34516</v>
      </c>
      <c r="AI17" s="2">
        <v>43220</v>
      </c>
      <c r="AJ17" s="2">
        <v>43350</v>
      </c>
      <c r="AK17" s="2">
        <v>66302</v>
      </c>
      <c r="AL17" s="2">
        <v>97654</v>
      </c>
      <c r="AM17" s="2">
        <v>73891</v>
      </c>
      <c r="AN17" s="2">
        <v>127839</v>
      </c>
    </row>
    <row r="18" spans="2:40" ht="13.5" customHeight="1" x14ac:dyDescent="0.25">
      <c r="B18" s="10" t="s">
        <v>130</v>
      </c>
      <c r="C18" s="2"/>
      <c r="D18" s="2"/>
      <c r="E18" s="2"/>
      <c r="F18" s="2"/>
      <c r="G18" s="2"/>
      <c r="H18" s="2"/>
      <c r="I18" s="2"/>
      <c r="J18" s="2"/>
      <c r="K18" s="39"/>
      <c r="L18" s="39"/>
      <c r="M18" s="39"/>
      <c r="O18" s="39"/>
      <c r="P18" s="2"/>
      <c r="Q18" s="60"/>
      <c r="R18" s="60"/>
      <c r="S18" s="60"/>
      <c r="T18" s="60"/>
      <c r="U18" s="81"/>
      <c r="V18" s="81"/>
      <c r="X18" s="39"/>
      <c r="Y18" s="2"/>
      <c r="Z18" s="2"/>
      <c r="AA18" s="2"/>
      <c r="AB18" s="39"/>
      <c r="AC18" s="39">
        <v>0</v>
      </c>
      <c r="AD18" s="39">
        <v>0</v>
      </c>
      <c r="AE18" s="39">
        <v>0</v>
      </c>
      <c r="AG18" s="39"/>
      <c r="AH18" s="2"/>
      <c r="AI18" s="2"/>
      <c r="AJ18" s="2"/>
      <c r="AK18" s="2">
        <v>11</v>
      </c>
      <c r="AL18" s="2"/>
      <c r="AM18" s="2"/>
      <c r="AN18" s="2">
        <v>0</v>
      </c>
    </row>
    <row r="19" spans="2:40" ht="13.5" customHeight="1" x14ac:dyDescent="0.25">
      <c r="B19" s="10" t="s">
        <v>12</v>
      </c>
      <c r="C19" s="2">
        <v>18122</v>
      </c>
      <c r="D19" s="2">
        <v>22181</v>
      </c>
      <c r="E19" s="2">
        <v>19426</v>
      </c>
      <c r="F19" s="2">
        <v>23712.9</v>
      </c>
      <c r="G19" s="2">
        <v>28581</v>
      </c>
      <c r="H19" s="2">
        <v>38941</v>
      </c>
      <c r="I19" s="2">
        <v>46684</v>
      </c>
      <c r="J19" s="2">
        <v>48063</v>
      </c>
      <c r="K19" s="39">
        <v>78967</v>
      </c>
      <c r="L19" s="39">
        <v>84299</v>
      </c>
      <c r="M19" s="39">
        <v>339562</v>
      </c>
      <c r="O19" s="39">
        <v>21363</v>
      </c>
      <c r="P19" s="2">
        <v>25634</v>
      </c>
      <c r="Q19" s="60">
        <v>31944</v>
      </c>
      <c r="R19" s="60">
        <v>41714</v>
      </c>
      <c r="S19" s="60">
        <v>49816</v>
      </c>
      <c r="T19" s="60">
        <v>55029</v>
      </c>
      <c r="U19" s="81">
        <f>[1]Sytuacja!$G$17+[1]Sytuacja!$G$18</f>
        <v>70529</v>
      </c>
      <c r="V19" s="81">
        <f>[1]Sytuacja!$C$17+[1]Sytuacja!$C$18</f>
        <v>116816</v>
      </c>
      <c r="X19" s="39">
        <v>28485</v>
      </c>
      <c r="Y19" s="2">
        <v>25135</v>
      </c>
      <c r="Z19" s="2">
        <v>36739</v>
      </c>
      <c r="AA19" s="2">
        <v>48637</v>
      </c>
      <c r="AB19" s="39">
        <v>61340</v>
      </c>
      <c r="AC19" s="39">
        <v>67521</v>
      </c>
      <c r="AD19" s="39">
        <v>77374</v>
      </c>
      <c r="AE19" s="39">
        <v>151124</v>
      </c>
      <c r="AG19" s="39">
        <v>27042</v>
      </c>
      <c r="AH19" s="2">
        <v>29339</v>
      </c>
      <c r="AI19" s="2">
        <v>44572</v>
      </c>
      <c r="AJ19" s="2">
        <v>78935</v>
      </c>
      <c r="AK19" s="2">
        <v>59688</v>
      </c>
      <c r="AL19" s="2">
        <v>72279</v>
      </c>
      <c r="AM19" s="2">
        <v>84498</v>
      </c>
      <c r="AN19" s="2">
        <f>[2]Sytuacja!$C$17+[2]Sytuacja!$C$18</f>
        <v>190135</v>
      </c>
    </row>
    <row r="20" spans="2:40" ht="13.5" customHeight="1" x14ac:dyDescent="0.25">
      <c r="B20" s="10" t="s">
        <v>13</v>
      </c>
      <c r="C20" s="2">
        <v>1377</v>
      </c>
      <c r="D20" s="2">
        <v>1414</v>
      </c>
      <c r="E20" s="2">
        <v>3442</v>
      </c>
      <c r="F20" s="2">
        <v>13046.8</v>
      </c>
      <c r="G20" s="2">
        <v>6846</v>
      </c>
      <c r="H20" s="2">
        <v>8785</v>
      </c>
      <c r="I20" s="2">
        <v>22102</v>
      </c>
      <c r="J20" s="2">
        <v>20789</v>
      </c>
      <c r="K20" s="39">
        <v>16206</v>
      </c>
      <c r="L20" s="39">
        <v>14783</v>
      </c>
      <c r="M20" s="39">
        <v>399840</v>
      </c>
      <c r="O20" s="39">
        <v>2904</v>
      </c>
      <c r="P20" s="2">
        <v>10863</v>
      </c>
      <c r="Q20" s="60">
        <v>5339</v>
      </c>
      <c r="R20" s="60">
        <v>6835</v>
      </c>
      <c r="S20" s="60">
        <v>22469</v>
      </c>
      <c r="T20" s="60">
        <v>33738</v>
      </c>
      <c r="U20" s="81">
        <f>[1]Sytuacja!$G$20</f>
        <v>19189</v>
      </c>
      <c r="V20" s="81">
        <f>[1]Sytuacja!$C$20</f>
        <v>14882</v>
      </c>
      <c r="X20" s="39">
        <v>2751</v>
      </c>
      <c r="Y20" s="2">
        <v>6095</v>
      </c>
      <c r="Z20" s="2">
        <v>5747</v>
      </c>
      <c r="AA20" s="2">
        <v>7592</v>
      </c>
      <c r="AB20" s="39">
        <v>13477</v>
      </c>
      <c r="AC20" s="39">
        <v>11860</v>
      </c>
      <c r="AD20" s="39">
        <v>13314</v>
      </c>
      <c r="AE20" s="39">
        <v>153788</v>
      </c>
      <c r="AG20" s="39">
        <v>3067</v>
      </c>
      <c r="AH20" s="2">
        <v>6986</v>
      </c>
      <c r="AI20" s="2">
        <v>5735</v>
      </c>
      <c r="AJ20" s="2">
        <v>8755</v>
      </c>
      <c r="AK20" s="2">
        <v>10328</v>
      </c>
      <c r="AL20" s="2">
        <v>11246</v>
      </c>
      <c r="AM20" s="2">
        <v>18839</v>
      </c>
      <c r="AN20" s="2">
        <f>[2]Sytuacja!$C$20</f>
        <v>384890</v>
      </c>
    </row>
    <row r="21" spans="2:40" ht="13.5" customHeight="1" x14ac:dyDescent="0.25">
      <c r="B21" s="10" t="s">
        <v>14</v>
      </c>
      <c r="C21" s="2">
        <v>259</v>
      </c>
      <c r="D21" s="2">
        <v>341</v>
      </c>
      <c r="E21" s="2">
        <v>513</v>
      </c>
      <c r="F21" s="2">
        <v>264.3</v>
      </c>
      <c r="G21" s="2">
        <v>294</v>
      </c>
      <c r="H21" s="2">
        <v>247</v>
      </c>
      <c r="I21" s="2">
        <v>402</v>
      </c>
      <c r="J21" s="2">
        <v>497</v>
      </c>
      <c r="K21" s="39">
        <v>513</v>
      </c>
      <c r="L21" s="39">
        <v>2563</v>
      </c>
      <c r="M21" s="39">
        <v>149117</v>
      </c>
      <c r="O21" s="39">
        <v>589</v>
      </c>
      <c r="P21" s="2">
        <v>271</v>
      </c>
      <c r="Q21" s="60">
        <v>352</v>
      </c>
      <c r="R21" s="60">
        <v>570</v>
      </c>
      <c r="S21" s="60">
        <v>582</v>
      </c>
      <c r="T21" s="60">
        <v>860</v>
      </c>
      <c r="U21" s="81">
        <f>[1]Sytuacja!$G$19</f>
        <v>778</v>
      </c>
      <c r="V21" s="81">
        <f>[1]Sytuacja!$C$19</f>
        <v>3042</v>
      </c>
      <c r="X21" s="39">
        <v>600</v>
      </c>
      <c r="Y21" s="2">
        <v>165</v>
      </c>
      <c r="Z21" s="2">
        <v>334</v>
      </c>
      <c r="AA21" s="2">
        <v>528</v>
      </c>
      <c r="AB21" s="39">
        <v>494</v>
      </c>
      <c r="AC21" s="39">
        <v>746</v>
      </c>
      <c r="AD21" s="39">
        <v>618</v>
      </c>
      <c r="AE21" s="39">
        <v>3069</v>
      </c>
      <c r="AG21" s="39">
        <v>571</v>
      </c>
      <c r="AH21" s="2">
        <v>263</v>
      </c>
      <c r="AI21" s="2">
        <v>266</v>
      </c>
      <c r="AJ21" s="2">
        <v>371</v>
      </c>
      <c r="AK21" s="2">
        <v>525</v>
      </c>
      <c r="AL21" s="2">
        <v>607</v>
      </c>
      <c r="AM21" s="2">
        <v>596</v>
      </c>
      <c r="AN21" s="2">
        <f>[2]Sytuacja!$C$19</f>
        <v>2914</v>
      </c>
    </row>
    <row r="22" spans="2:40" ht="13.5" customHeight="1" x14ac:dyDescent="0.25">
      <c r="B22" s="8" t="s">
        <v>15</v>
      </c>
      <c r="C22" s="4">
        <f t="shared" ref="C22:D22" si="10">SUM(C17:C21)</f>
        <v>33295</v>
      </c>
      <c r="D22" s="4">
        <f t="shared" si="10"/>
        <v>46729</v>
      </c>
      <c r="E22" s="4">
        <f>SUM(E17:E21)</f>
        <v>42748</v>
      </c>
      <c r="F22" s="4">
        <f>SUM(F17:F21)</f>
        <v>64435.5</v>
      </c>
      <c r="G22" s="4">
        <f>SUM(G17:G21)</f>
        <v>74396</v>
      </c>
      <c r="H22" s="4">
        <f>SUM(H17:H21)</f>
        <v>89128</v>
      </c>
      <c r="I22" s="4">
        <f>SUM(I17:I21)</f>
        <v>123678</v>
      </c>
      <c r="J22" s="4">
        <f t="shared" ref="J22:M22" si="11">SUM(J17:J21)</f>
        <v>143304</v>
      </c>
      <c r="K22" s="4">
        <f t="shared" si="11"/>
        <v>192910</v>
      </c>
      <c r="L22" s="4">
        <f t="shared" si="11"/>
        <v>191060</v>
      </c>
      <c r="M22" s="4">
        <f t="shared" si="11"/>
        <v>1095519</v>
      </c>
      <c r="N22" s="44"/>
      <c r="O22" s="40">
        <f t="shared" ref="O22:AE22" si="12">SUM(O17:O21)</f>
        <v>43676</v>
      </c>
      <c r="P22" s="4">
        <f t="shared" si="12"/>
        <v>60359</v>
      </c>
      <c r="Q22" s="4">
        <f t="shared" ref="Q22:R22" si="13">SUM(Q17:Q21)</f>
        <v>77236</v>
      </c>
      <c r="R22" s="4">
        <f t="shared" si="13"/>
        <v>95449</v>
      </c>
      <c r="S22" s="4">
        <f t="shared" ref="S22:U22" si="14">SUM(S17:S21)</f>
        <v>130473</v>
      </c>
      <c r="T22" s="4">
        <f t="shared" si="14"/>
        <v>154846</v>
      </c>
      <c r="U22" s="4">
        <f t="shared" si="14"/>
        <v>179298</v>
      </c>
      <c r="V22" s="4">
        <f t="shared" ref="V22" si="15">SUM(V17:V21)</f>
        <v>215917</v>
      </c>
      <c r="X22" s="40">
        <f t="shared" si="12"/>
        <v>54151</v>
      </c>
      <c r="Y22" s="4">
        <f t="shared" si="12"/>
        <v>61279</v>
      </c>
      <c r="Z22" s="4">
        <f t="shared" si="12"/>
        <v>83864</v>
      </c>
      <c r="AA22" s="4">
        <f t="shared" si="12"/>
        <v>99640</v>
      </c>
      <c r="AB22" s="4">
        <f t="shared" si="12"/>
        <v>132122</v>
      </c>
      <c r="AC22" s="4">
        <f t="shared" ref="AC22" si="16">SUM(AC17:AC21)</f>
        <v>161519</v>
      </c>
      <c r="AD22" s="4">
        <f t="shared" si="12"/>
        <v>174450</v>
      </c>
      <c r="AE22" s="4">
        <f t="shared" si="12"/>
        <v>410853</v>
      </c>
      <c r="AG22" s="40">
        <v>57542</v>
      </c>
      <c r="AH22" s="4">
        <v>71104</v>
      </c>
      <c r="AI22" s="4">
        <v>93793</v>
      </c>
      <c r="AJ22" s="4">
        <v>131411</v>
      </c>
      <c r="AK22" s="4">
        <f t="shared" ref="AK22" si="17">SUM(AK17:AK21)</f>
        <v>136854</v>
      </c>
      <c r="AL22" s="4">
        <f t="shared" ref="AL22:AN22" si="18">SUM(AL17:AL21)</f>
        <v>181786</v>
      </c>
      <c r="AM22" s="4">
        <f t="shared" si="18"/>
        <v>177824</v>
      </c>
      <c r="AN22" s="4">
        <f t="shared" si="18"/>
        <v>705778</v>
      </c>
    </row>
    <row r="23" spans="2:40" ht="4.9000000000000004" customHeight="1" x14ac:dyDescent="0.25">
      <c r="B23" s="8"/>
      <c r="C23" s="13"/>
      <c r="D23" s="13"/>
      <c r="E23" s="13"/>
      <c r="F23" s="13"/>
      <c r="G23" s="13"/>
      <c r="H23" s="13"/>
      <c r="I23" s="13"/>
      <c r="J23" s="13"/>
      <c r="K23" s="39"/>
      <c r="L23" s="39"/>
      <c r="M23" s="39"/>
      <c r="O23" s="42"/>
      <c r="P23" s="13"/>
      <c r="Q23" s="13"/>
      <c r="R23" s="13"/>
      <c r="S23" s="13"/>
      <c r="T23" s="13"/>
      <c r="U23" s="84"/>
      <c r="V23" s="84"/>
      <c r="X23" s="42"/>
      <c r="Y23" s="13"/>
      <c r="Z23" s="13"/>
      <c r="AA23" s="13"/>
      <c r="AB23" s="39"/>
      <c r="AC23" s="39"/>
      <c r="AD23" s="39"/>
      <c r="AE23" s="39"/>
      <c r="AG23" s="42"/>
      <c r="AH23" s="13"/>
      <c r="AI23" s="13"/>
      <c r="AJ23" s="13"/>
      <c r="AK23" s="13"/>
      <c r="AL23" s="13"/>
      <c r="AM23" s="13"/>
      <c r="AN23" s="13"/>
    </row>
    <row r="24" spans="2:40" ht="22.5" x14ac:dyDescent="0.25">
      <c r="B24" s="11" t="s">
        <v>16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44">
        <v>0</v>
      </c>
      <c r="L24" s="44">
        <v>0</v>
      </c>
      <c r="M24" s="44"/>
      <c r="O24" s="39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X24" s="39">
        <v>0</v>
      </c>
      <c r="Y24" s="2">
        <v>0</v>
      </c>
      <c r="Z24" s="2">
        <v>0</v>
      </c>
      <c r="AA24" s="2">
        <v>0</v>
      </c>
      <c r="AB24" s="39">
        <v>0</v>
      </c>
      <c r="AC24" s="39">
        <v>0</v>
      </c>
      <c r="AD24" s="39">
        <v>0</v>
      </c>
      <c r="AE24" s="39"/>
      <c r="AG24" s="39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2:40" ht="4.9000000000000004" customHeight="1" x14ac:dyDescent="0.25">
      <c r="B25" s="11"/>
      <c r="C25" s="14"/>
      <c r="D25" s="14"/>
      <c r="E25" s="14"/>
      <c r="F25" s="14"/>
      <c r="G25" s="14"/>
      <c r="H25" s="14"/>
      <c r="I25" s="14"/>
      <c r="J25" s="14"/>
      <c r="K25" s="39"/>
      <c r="L25" s="39"/>
      <c r="M25" s="39"/>
      <c r="O25" s="43"/>
      <c r="P25" s="14"/>
      <c r="Q25" s="14"/>
      <c r="R25" s="14"/>
      <c r="S25" s="14"/>
      <c r="T25" s="14"/>
      <c r="U25" s="84"/>
      <c r="V25" s="84"/>
      <c r="X25" s="43"/>
      <c r="Y25" s="14"/>
      <c r="Z25" s="14"/>
      <c r="AA25" s="14"/>
      <c r="AB25" s="39"/>
      <c r="AC25" s="39"/>
      <c r="AD25" s="39"/>
      <c r="AE25" s="39"/>
      <c r="AG25" s="43"/>
      <c r="AH25" s="14"/>
      <c r="AI25" s="14"/>
      <c r="AJ25" s="14"/>
      <c r="AK25" s="14"/>
      <c r="AL25" s="14"/>
      <c r="AM25" s="14"/>
      <c r="AN25" s="14"/>
    </row>
    <row r="26" spans="2:40" ht="13.5" customHeight="1" x14ac:dyDescent="0.25">
      <c r="B26" s="8" t="s">
        <v>17</v>
      </c>
      <c r="C26" s="4">
        <f t="shared" ref="C26:D26" si="19">C15+C22</f>
        <v>60197</v>
      </c>
      <c r="D26" s="4">
        <f t="shared" si="19"/>
        <v>77083</v>
      </c>
      <c r="E26" s="4">
        <f t="shared" ref="E26:M26" si="20">E15+E22</f>
        <v>75758</v>
      </c>
      <c r="F26" s="4">
        <f t="shared" si="20"/>
        <v>100249.1</v>
      </c>
      <c r="G26" s="4">
        <f t="shared" si="20"/>
        <v>139192</v>
      </c>
      <c r="H26" s="4">
        <f t="shared" si="20"/>
        <v>157990</v>
      </c>
      <c r="I26" s="4">
        <f t="shared" si="20"/>
        <v>207851</v>
      </c>
      <c r="J26" s="4">
        <f t="shared" si="20"/>
        <v>288740</v>
      </c>
      <c r="K26" s="4">
        <f t="shared" si="20"/>
        <v>376122</v>
      </c>
      <c r="L26" s="4">
        <f t="shared" si="20"/>
        <v>386711</v>
      </c>
      <c r="M26" s="4">
        <f t="shared" si="20"/>
        <v>1289312</v>
      </c>
      <c r="O26" s="40">
        <f t="shared" ref="O26:AB26" si="21">O15+O22</f>
        <v>80056</v>
      </c>
      <c r="P26" s="4">
        <f t="shared" si="21"/>
        <v>97886</v>
      </c>
      <c r="Q26" s="4">
        <f t="shared" ref="Q26:R26" si="22">Q15+Q22</f>
        <v>151194</v>
      </c>
      <c r="R26" s="4">
        <f t="shared" si="22"/>
        <v>163665</v>
      </c>
      <c r="S26" s="4">
        <f t="shared" ref="S26:U26" si="23">S15+S22</f>
        <v>221015</v>
      </c>
      <c r="T26" s="4">
        <f t="shared" si="23"/>
        <v>319359</v>
      </c>
      <c r="U26" s="4">
        <f t="shared" si="23"/>
        <v>369618</v>
      </c>
      <c r="V26" s="4">
        <f t="shared" ref="V26" si="24">V15+V22</f>
        <v>408305</v>
      </c>
      <c r="X26" s="40">
        <f t="shared" si="21"/>
        <v>89879</v>
      </c>
      <c r="Y26" s="4">
        <f t="shared" si="21"/>
        <v>103900</v>
      </c>
      <c r="Z26" s="4">
        <f t="shared" si="21"/>
        <v>154940</v>
      </c>
      <c r="AA26" s="4">
        <f t="shared" si="21"/>
        <v>174829</v>
      </c>
      <c r="AB26" s="4">
        <f t="shared" si="21"/>
        <v>233387</v>
      </c>
      <c r="AC26" s="4">
        <f t="shared" ref="AC26:AE26" si="25">AC15+AC22</f>
        <v>333127</v>
      </c>
      <c r="AD26" s="4">
        <f t="shared" si="25"/>
        <v>366563</v>
      </c>
      <c r="AE26" s="4">
        <f t="shared" si="25"/>
        <v>603793</v>
      </c>
      <c r="AG26" s="40">
        <v>93423</v>
      </c>
      <c r="AH26" s="4">
        <v>121658</v>
      </c>
      <c r="AI26" s="4">
        <v>160551</v>
      </c>
      <c r="AJ26" s="4">
        <v>206159</v>
      </c>
      <c r="AK26" s="4">
        <f t="shared" ref="AK26" si="26">AK15+AK22</f>
        <v>257775</v>
      </c>
      <c r="AL26" s="4">
        <f t="shared" ref="AL26:AN26" si="27">AL15+AL22</f>
        <v>362298</v>
      </c>
      <c r="AM26" s="4">
        <f t="shared" si="27"/>
        <v>382998</v>
      </c>
      <c r="AN26" s="4">
        <f t="shared" si="27"/>
        <v>893591</v>
      </c>
    </row>
    <row r="27" spans="2:40" ht="13.5" customHeight="1" x14ac:dyDescent="0.25">
      <c r="B27" s="8"/>
      <c r="C27" s="2"/>
      <c r="D27" s="2"/>
      <c r="E27" s="2"/>
      <c r="F27" s="2"/>
      <c r="G27" s="2"/>
      <c r="H27" s="2"/>
      <c r="I27" s="2"/>
      <c r="J27" s="2"/>
      <c r="K27" s="39"/>
      <c r="L27" s="39"/>
      <c r="M27" s="39"/>
      <c r="O27" s="39"/>
      <c r="P27" s="2"/>
      <c r="Q27" s="2"/>
      <c r="R27" s="2"/>
      <c r="S27" s="2"/>
      <c r="T27" s="2"/>
      <c r="U27" s="84"/>
      <c r="V27" s="84"/>
      <c r="X27" s="39"/>
      <c r="Y27" s="2"/>
      <c r="Z27" s="2"/>
      <c r="AA27" s="2"/>
      <c r="AB27" s="39"/>
      <c r="AC27" s="39"/>
      <c r="AD27" s="39"/>
      <c r="AE27" s="39"/>
      <c r="AG27" s="39"/>
      <c r="AH27" s="2"/>
      <c r="AI27" s="2"/>
      <c r="AJ27" s="2"/>
      <c r="AK27" s="2"/>
      <c r="AL27" s="2"/>
      <c r="AM27" s="2"/>
      <c r="AN27" s="2"/>
    </row>
    <row r="28" spans="2:40" ht="13.5" customHeight="1" x14ac:dyDescent="0.25">
      <c r="B28" s="8"/>
      <c r="C28" s="2"/>
      <c r="D28" s="2"/>
      <c r="E28" s="2"/>
      <c r="F28" s="2"/>
      <c r="G28" s="2"/>
      <c r="H28" s="2"/>
      <c r="I28" s="2"/>
      <c r="J28" s="2"/>
      <c r="K28" s="39"/>
      <c r="L28" s="39"/>
      <c r="M28" s="39"/>
      <c r="O28" s="39"/>
      <c r="P28" s="2"/>
      <c r="Q28" s="2"/>
      <c r="R28" s="2"/>
      <c r="S28" s="2"/>
      <c r="T28" s="2"/>
      <c r="U28" s="84"/>
      <c r="V28" s="84"/>
      <c r="X28" s="39"/>
      <c r="Y28" s="2"/>
      <c r="Z28" s="2"/>
      <c r="AA28" s="2"/>
      <c r="AB28" s="39"/>
      <c r="AC28" s="39"/>
      <c r="AD28" s="39"/>
      <c r="AE28" s="39"/>
      <c r="AG28" s="39"/>
      <c r="AH28" s="2"/>
      <c r="AI28" s="2"/>
      <c r="AJ28" s="2"/>
      <c r="AK28" s="2"/>
      <c r="AL28" s="2"/>
      <c r="AM28" s="2"/>
      <c r="AN28" s="2"/>
    </row>
    <row r="29" spans="2:40" ht="13.5" customHeight="1" x14ac:dyDescent="0.25">
      <c r="B29" s="9" t="s">
        <v>18</v>
      </c>
      <c r="C29" s="2"/>
      <c r="D29" s="2"/>
      <c r="E29" s="2"/>
      <c r="F29" s="2"/>
      <c r="G29" s="2"/>
      <c r="H29" s="2"/>
      <c r="I29" s="2"/>
      <c r="J29" s="2"/>
      <c r="K29" s="39"/>
      <c r="L29" s="39"/>
      <c r="M29" s="39"/>
      <c r="O29" s="39"/>
      <c r="P29" s="2"/>
      <c r="Q29" s="2"/>
      <c r="R29" s="2"/>
      <c r="S29" s="2"/>
      <c r="T29" s="2"/>
      <c r="U29" s="84"/>
      <c r="V29" s="84"/>
      <c r="X29" s="39"/>
      <c r="Y29" s="2"/>
      <c r="Z29" s="2"/>
      <c r="AA29" s="2"/>
      <c r="AB29" s="39"/>
      <c r="AC29" s="39"/>
      <c r="AD29" s="39"/>
      <c r="AE29" s="39"/>
      <c r="AG29" s="39"/>
      <c r="AH29" s="2"/>
      <c r="AI29" s="2"/>
      <c r="AJ29" s="2"/>
      <c r="AK29" s="2"/>
      <c r="AL29" s="2"/>
      <c r="AM29" s="2"/>
      <c r="AN29" s="2"/>
    </row>
    <row r="30" spans="2:40" ht="4.9000000000000004" customHeight="1" x14ac:dyDescent="0.25">
      <c r="B30" s="9"/>
      <c r="C30" s="2"/>
      <c r="D30" s="2"/>
      <c r="E30" s="2"/>
      <c r="F30" s="2"/>
      <c r="G30" s="2"/>
      <c r="H30" s="2"/>
      <c r="I30" s="2"/>
      <c r="J30" s="2"/>
      <c r="K30" s="39"/>
      <c r="L30" s="39"/>
      <c r="M30" s="39"/>
      <c r="O30" s="39"/>
      <c r="P30" s="2"/>
      <c r="Q30" s="2"/>
      <c r="R30" s="2"/>
      <c r="S30" s="2"/>
      <c r="T30" s="2"/>
      <c r="U30" s="84"/>
      <c r="V30" s="84"/>
      <c r="X30" s="39"/>
      <c r="Y30" s="2"/>
      <c r="Z30" s="2"/>
      <c r="AA30" s="2"/>
      <c r="AB30" s="39"/>
      <c r="AC30" s="39"/>
      <c r="AD30" s="39"/>
      <c r="AE30" s="39"/>
      <c r="AG30" s="39"/>
      <c r="AH30" s="2"/>
      <c r="AI30" s="2"/>
      <c r="AJ30" s="2"/>
      <c r="AK30" s="2"/>
      <c r="AL30" s="2"/>
      <c r="AM30" s="2"/>
      <c r="AN30" s="2"/>
    </row>
    <row r="31" spans="2:40" ht="13.5" customHeight="1" x14ac:dyDescent="0.25">
      <c r="B31" s="10" t="s">
        <v>19</v>
      </c>
      <c r="C31" s="2">
        <v>2161</v>
      </c>
      <c r="D31" s="2">
        <v>2161</v>
      </c>
      <c r="E31" s="2">
        <v>6483</v>
      </c>
      <c r="F31" s="2">
        <v>8643.4</v>
      </c>
      <c r="G31" s="2">
        <v>8643</v>
      </c>
      <c r="H31" s="2">
        <v>8643</v>
      </c>
      <c r="I31" s="2">
        <v>10589</v>
      </c>
      <c r="J31" s="2">
        <v>10589</v>
      </c>
      <c r="K31" s="39">
        <v>10589</v>
      </c>
      <c r="L31" s="39">
        <v>10589</v>
      </c>
      <c r="M31" s="39">
        <v>10604</v>
      </c>
      <c r="O31" s="39">
        <v>6483</v>
      </c>
      <c r="P31" s="2">
        <v>8643</v>
      </c>
      <c r="Q31" s="60">
        <v>8643</v>
      </c>
      <c r="R31" s="60">
        <v>8643</v>
      </c>
      <c r="S31" s="60">
        <v>10589</v>
      </c>
      <c r="T31" s="60">
        <v>10589</v>
      </c>
      <c r="U31" s="81">
        <f>[1]Sytuacja!$G$26</f>
        <v>10589</v>
      </c>
      <c r="V31" s="81">
        <f>[1]Sytuacja!$C$26</f>
        <v>10589</v>
      </c>
      <c r="X31" s="39">
        <v>6483</v>
      </c>
      <c r="Y31" s="2">
        <v>8643</v>
      </c>
      <c r="Z31" s="2">
        <v>8643</v>
      </c>
      <c r="AA31" s="2">
        <v>8643</v>
      </c>
      <c r="AB31" s="39">
        <v>10589</v>
      </c>
      <c r="AC31" s="39">
        <v>10589</v>
      </c>
      <c r="AD31" s="39">
        <v>10589</v>
      </c>
      <c r="AE31" s="39">
        <v>10589</v>
      </c>
      <c r="AG31" s="39">
        <v>6483</v>
      </c>
      <c r="AH31" s="2">
        <v>8643</v>
      </c>
      <c r="AI31" s="2">
        <v>8643</v>
      </c>
      <c r="AJ31" s="2">
        <v>10443</v>
      </c>
      <c r="AK31" s="2">
        <v>10589</v>
      </c>
      <c r="AL31" s="2">
        <v>10589</v>
      </c>
      <c r="AM31" s="2">
        <v>10589</v>
      </c>
      <c r="AN31" s="2">
        <f>[2]Sytuacja!$C$26</f>
        <v>10589</v>
      </c>
    </row>
    <row r="32" spans="2:40" ht="13.5" customHeight="1" x14ac:dyDescent="0.25">
      <c r="B32" s="10" t="s">
        <v>20</v>
      </c>
      <c r="C32" s="2">
        <v>3377</v>
      </c>
      <c r="D32" s="2">
        <v>3653</v>
      </c>
      <c r="E32" s="2">
        <v>3932</v>
      </c>
      <c r="F32" s="2">
        <v>33379.5</v>
      </c>
      <c r="G32" s="2">
        <v>35331</v>
      </c>
      <c r="H32" s="2">
        <v>39595</v>
      </c>
      <c r="I32" s="2">
        <v>70991</v>
      </c>
      <c r="J32" s="2">
        <v>79771</v>
      </c>
      <c r="K32" s="39">
        <v>85264</v>
      </c>
      <c r="L32" s="39">
        <v>89306</v>
      </c>
      <c r="M32" s="39">
        <v>55964</v>
      </c>
      <c r="O32" s="39">
        <v>3930</v>
      </c>
      <c r="P32" s="2">
        <v>33348</v>
      </c>
      <c r="Q32" s="60">
        <v>35331</v>
      </c>
      <c r="R32" s="60">
        <v>39595</v>
      </c>
      <c r="S32" s="60">
        <v>70991</v>
      </c>
      <c r="T32" s="60">
        <v>79771</v>
      </c>
      <c r="U32" s="81">
        <f>[1]Sytuacja!$G27</f>
        <v>85264</v>
      </c>
      <c r="V32" s="81">
        <f>[1]Sytuacja!$C27</f>
        <v>89306</v>
      </c>
      <c r="X32" s="39">
        <v>7951</v>
      </c>
      <c r="Y32" s="2">
        <v>38035</v>
      </c>
      <c r="Z32" s="2">
        <v>39594</v>
      </c>
      <c r="AA32" s="2">
        <v>40954</v>
      </c>
      <c r="AB32" s="39">
        <v>79771</v>
      </c>
      <c r="AC32" s="39">
        <v>85264</v>
      </c>
      <c r="AD32" s="39">
        <v>90162</v>
      </c>
      <c r="AE32" s="39">
        <v>55959</v>
      </c>
      <c r="AG32" s="39">
        <v>7951</v>
      </c>
      <c r="AH32" s="2">
        <v>38036</v>
      </c>
      <c r="AI32" s="2">
        <v>39594</v>
      </c>
      <c r="AJ32" s="2">
        <v>69944</v>
      </c>
      <c r="AK32" s="2">
        <v>79771</v>
      </c>
      <c r="AL32" s="2">
        <v>85264</v>
      </c>
      <c r="AM32" s="2">
        <v>90162</v>
      </c>
      <c r="AN32" s="2">
        <v>55979</v>
      </c>
    </row>
    <row r="33" spans="2:40" ht="13.5" customHeight="1" x14ac:dyDescent="0.25">
      <c r="B33" s="10" t="s">
        <v>21</v>
      </c>
      <c r="C33" s="2">
        <v>4481</v>
      </c>
      <c r="D33" s="2">
        <v>4481</v>
      </c>
      <c r="E33" s="2">
        <v>3882</v>
      </c>
      <c r="F33" s="2">
        <v>4183.7</v>
      </c>
      <c r="G33" s="2">
        <v>4767</v>
      </c>
      <c r="H33" s="2">
        <v>4767</v>
      </c>
      <c r="I33" s="2">
        <v>4767</v>
      </c>
      <c r="J33" s="2">
        <v>4767</v>
      </c>
      <c r="K33" s="39">
        <v>0</v>
      </c>
      <c r="L33" s="39">
        <v>0</v>
      </c>
      <c r="M33" s="39">
        <v>0</v>
      </c>
      <c r="O33" s="39">
        <v>3886</v>
      </c>
      <c r="P33" s="2">
        <v>4187</v>
      </c>
      <c r="Q33" s="60">
        <v>4767</v>
      </c>
      <c r="R33" s="60">
        <v>4767</v>
      </c>
      <c r="S33" s="60">
        <v>4767</v>
      </c>
      <c r="T33" s="60">
        <v>4767</v>
      </c>
      <c r="U33" s="81">
        <f>[1]Sytuacja!$G28</f>
        <v>0</v>
      </c>
      <c r="V33" s="81">
        <f>[1]Sytuacja!$C28</f>
        <v>0</v>
      </c>
      <c r="X33" s="39">
        <v>4414</v>
      </c>
      <c r="Y33" s="2">
        <v>4190</v>
      </c>
      <c r="Z33" s="2">
        <v>4767</v>
      </c>
      <c r="AA33" s="2">
        <v>4767</v>
      </c>
      <c r="AB33" s="39">
        <v>4767</v>
      </c>
      <c r="AC33" s="39">
        <v>0</v>
      </c>
      <c r="AD33" s="39">
        <v>0</v>
      </c>
      <c r="AE33" s="39">
        <v>0</v>
      </c>
      <c r="AG33" s="39">
        <v>4122</v>
      </c>
      <c r="AH33" s="2">
        <v>4193</v>
      </c>
      <c r="AI33" s="2">
        <v>4767</v>
      </c>
      <c r="AJ33" s="2">
        <v>4767</v>
      </c>
      <c r="AK33" s="2">
        <v>4767</v>
      </c>
      <c r="AL33" s="2">
        <v>0</v>
      </c>
      <c r="AM33" s="2">
        <v>0</v>
      </c>
      <c r="AN33" s="2">
        <v>0</v>
      </c>
    </row>
    <row r="34" spans="2:40" ht="13.5" customHeight="1" x14ac:dyDescent="0.25">
      <c r="B34" s="10" t="s">
        <v>22</v>
      </c>
      <c r="C34" s="2">
        <v>3980</v>
      </c>
      <c r="D34" s="2">
        <v>8302</v>
      </c>
      <c r="E34" s="2">
        <v>3980</v>
      </c>
      <c r="F34" s="2">
        <v>4032.5</v>
      </c>
      <c r="G34" s="2">
        <v>4033</v>
      </c>
      <c r="H34" s="2">
        <v>5661</v>
      </c>
      <c r="I34" s="2">
        <v>5006</v>
      </c>
      <c r="J34" s="2">
        <v>5442</v>
      </c>
      <c r="K34" s="39">
        <v>5512</v>
      </c>
      <c r="L34" s="39">
        <v>6192</v>
      </c>
      <c r="M34" s="39">
        <v>22848</v>
      </c>
      <c r="O34" s="39">
        <v>3982</v>
      </c>
      <c r="P34" s="2">
        <v>4033</v>
      </c>
      <c r="Q34" s="60">
        <v>4209</v>
      </c>
      <c r="R34" s="60">
        <v>5661</v>
      </c>
      <c r="S34" s="60">
        <v>5006</v>
      </c>
      <c r="T34" s="60">
        <v>5442</v>
      </c>
      <c r="U34" s="81">
        <f>[1]Sytuacja!$G29</f>
        <v>5523</v>
      </c>
      <c r="V34" s="81">
        <f>[1]Sytuacja!$C29</f>
        <v>6203</v>
      </c>
      <c r="X34" s="39">
        <v>3980</v>
      </c>
      <c r="Y34" s="2">
        <v>4033</v>
      </c>
      <c r="Z34" s="2">
        <v>4209</v>
      </c>
      <c r="AA34" s="2">
        <v>5661</v>
      </c>
      <c r="AB34" s="39">
        <v>5442</v>
      </c>
      <c r="AC34" s="39">
        <v>5451</v>
      </c>
      <c r="AD34" s="39">
        <v>6169</v>
      </c>
      <c r="AE34" s="39">
        <v>22837</v>
      </c>
      <c r="AG34" s="39">
        <v>3980</v>
      </c>
      <c r="AH34" s="2">
        <v>4033</v>
      </c>
      <c r="AI34" s="2">
        <v>4209</v>
      </c>
      <c r="AJ34" s="2">
        <v>5881</v>
      </c>
      <c r="AK34" s="2">
        <v>5442</v>
      </c>
      <c r="AL34" s="2">
        <v>5501</v>
      </c>
      <c r="AM34" s="2">
        <v>6180</v>
      </c>
      <c r="AN34" s="2">
        <v>22848</v>
      </c>
    </row>
    <row r="35" spans="2:40" ht="13.5" customHeight="1" x14ac:dyDescent="0.25">
      <c r="B35" s="10" t="s">
        <v>23</v>
      </c>
      <c r="C35" s="2">
        <v>893</v>
      </c>
      <c r="D35" s="2">
        <v>1817</v>
      </c>
      <c r="E35" s="2">
        <v>2206</v>
      </c>
      <c r="F35" s="2">
        <v>1259.2</v>
      </c>
      <c r="G35" s="2">
        <v>3705</v>
      </c>
      <c r="H35" s="2">
        <v>2736</v>
      </c>
      <c r="I35" s="2">
        <v>7008</v>
      </c>
      <c r="J35" s="2">
        <v>2119</v>
      </c>
      <c r="K35" s="39">
        <v>7851</v>
      </c>
      <c r="L35" s="39">
        <v>16142</v>
      </c>
      <c r="M35" s="39">
        <v>8331</v>
      </c>
      <c r="O35" s="39">
        <v>4813</v>
      </c>
      <c r="P35" s="2">
        <v>1073</v>
      </c>
      <c r="Q35" s="60">
        <v>5517</v>
      </c>
      <c r="R35" s="60">
        <v>1972</v>
      </c>
      <c r="S35" s="60">
        <v>5556</v>
      </c>
      <c r="T35" s="60">
        <v>4162</v>
      </c>
      <c r="U35" s="81">
        <f>[1]Sytuacja!$G30</f>
        <v>11272</v>
      </c>
      <c r="V35" s="81">
        <f>[1]Sytuacja!$C30</f>
        <v>15053</v>
      </c>
      <c r="X35" s="39">
        <v>4100</v>
      </c>
      <c r="Y35" s="2">
        <v>1017</v>
      </c>
      <c r="Z35" s="2">
        <v>4293</v>
      </c>
      <c r="AA35" s="2">
        <v>5153</v>
      </c>
      <c r="AB35" s="39">
        <v>4164</v>
      </c>
      <c r="AC35" s="39">
        <v>5318</v>
      </c>
      <c r="AD35" s="39">
        <v>11841</v>
      </c>
      <c r="AE35" s="39">
        <v>18980</v>
      </c>
      <c r="AG35" s="39">
        <v>2699</v>
      </c>
      <c r="AH35" s="2">
        <v>2340</v>
      </c>
      <c r="AI35" s="2">
        <v>2037</v>
      </c>
      <c r="AJ35" s="2">
        <v>3631</v>
      </c>
      <c r="AK35" s="2">
        <v>4343</v>
      </c>
      <c r="AL35" s="2">
        <v>5435</v>
      </c>
      <c r="AM35" s="2">
        <v>18529</v>
      </c>
      <c r="AN35" s="2">
        <v>-2783</v>
      </c>
    </row>
    <row r="36" spans="2:40" ht="13.5" customHeight="1" x14ac:dyDescent="0.25">
      <c r="B36" s="10" t="s">
        <v>24</v>
      </c>
      <c r="C36" s="2">
        <v>-4138</v>
      </c>
      <c r="D36" s="2">
        <v>-4581</v>
      </c>
      <c r="E36" s="2">
        <v>483</v>
      </c>
      <c r="F36" s="2">
        <v>2285.4</v>
      </c>
      <c r="G36" s="2">
        <v>7972</v>
      </c>
      <c r="H36" s="2">
        <v>11266</v>
      </c>
      <c r="I36" s="2">
        <v>23710</v>
      </c>
      <c r="J36" s="2">
        <v>15606</v>
      </c>
      <c r="K36" s="39">
        <v>17942</v>
      </c>
      <c r="L36" s="39">
        <v>10898</v>
      </c>
      <c r="M36" s="39">
        <v>942213</v>
      </c>
      <c r="O36" s="39">
        <v>1683</v>
      </c>
      <c r="P36" s="2">
        <v>3438</v>
      </c>
      <c r="Q36" s="60">
        <v>10690</v>
      </c>
      <c r="R36" s="60">
        <v>13763</v>
      </c>
      <c r="S36" s="60">
        <v>23719</v>
      </c>
      <c r="T36" s="60">
        <v>20521</v>
      </c>
      <c r="U36" s="81">
        <f>[1]Sytuacja!$G31</f>
        <v>14215</v>
      </c>
      <c r="V36" s="81">
        <f>[1]Sytuacja!$C31</f>
        <v>32156</v>
      </c>
      <c r="X36" s="39">
        <v>-780</v>
      </c>
      <c r="Y36" s="2">
        <v>1131</v>
      </c>
      <c r="Z36" s="2">
        <v>6707</v>
      </c>
      <c r="AA36" s="2">
        <v>16513</v>
      </c>
      <c r="AB36" s="39">
        <v>11486</v>
      </c>
      <c r="AC36" s="39">
        <v>16679</v>
      </c>
      <c r="AD36" s="39">
        <v>10387</v>
      </c>
      <c r="AE36" s="39">
        <v>242126</v>
      </c>
      <c r="AG36" s="39">
        <v>1779</v>
      </c>
      <c r="AH36" s="2">
        <v>4646</v>
      </c>
      <c r="AI36" s="2">
        <v>9143</v>
      </c>
      <c r="AJ36" s="2">
        <v>21181</v>
      </c>
      <c r="AK36" s="2">
        <v>13726</v>
      </c>
      <c r="AL36" s="2">
        <v>18414</v>
      </c>
      <c r="AM36" s="2">
        <v>11268</v>
      </c>
      <c r="AN36" s="2">
        <v>595854</v>
      </c>
    </row>
    <row r="37" spans="2:40" ht="13.5" customHeight="1" x14ac:dyDescent="0.25">
      <c r="B37" s="12" t="s">
        <v>25</v>
      </c>
      <c r="C37" s="4">
        <f t="shared" ref="C37:D37" si="28">SUM(C31:C36)</f>
        <v>10754</v>
      </c>
      <c r="D37" s="4">
        <f t="shared" si="28"/>
        <v>15833</v>
      </c>
      <c r="E37" s="4">
        <f t="shared" ref="E37:M37" si="29">SUM(E31:E36)</f>
        <v>20966</v>
      </c>
      <c r="F37" s="4">
        <f t="shared" si="29"/>
        <v>53783.7</v>
      </c>
      <c r="G37" s="4">
        <f t="shared" si="29"/>
        <v>64451</v>
      </c>
      <c r="H37" s="4">
        <f t="shared" si="29"/>
        <v>72668</v>
      </c>
      <c r="I37" s="4">
        <f t="shared" si="29"/>
        <v>122071</v>
      </c>
      <c r="J37" s="4">
        <f t="shared" si="29"/>
        <v>118294</v>
      </c>
      <c r="K37" s="4">
        <f t="shared" ref="K37" si="30">SUM(K31:K36)</f>
        <v>127158</v>
      </c>
      <c r="L37" s="4">
        <f t="shared" si="29"/>
        <v>133127</v>
      </c>
      <c r="M37" s="4">
        <f t="shared" si="29"/>
        <v>1039960</v>
      </c>
      <c r="O37" s="40">
        <f t="shared" ref="O37:AE37" si="31">SUM(O31:O36)</f>
        <v>24777</v>
      </c>
      <c r="P37" s="4">
        <f t="shared" si="31"/>
        <v>54722</v>
      </c>
      <c r="Q37" s="4">
        <f t="shared" ref="Q37:U37" si="32">SUM(Q31:Q36)</f>
        <v>69157</v>
      </c>
      <c r="R37" s="4">
        <f t="shared" si="32"/>
        <v>74401</v>
      </c>
      <c r="S37" s="4">
        <f t="shared" si="32"/>
        <v>120628</v>
      </c>
      <c r="T37" s="4">
        <f t="shared" si="32"/>
        <v>125252</v>
      </c>
      <c r="U37" s="4">
        <f t="shared" si="32"/>
        <v>126863</v>
      </c>
      <c r="V37" s="4">
        <f t="shared" ref="V37" si="33">SUM(V31:V36)</f>
        <v>153307</v>
      </c>
      <c r="X37" s="40">
        <f t="shared" si="31"/>
        <v>26148</v>
      </c>
      <c r="Y37" s="4">
        <f t="shared" si="31"/>
        <v>57049</v>
      </c>
      <c r="Z37" s="4">
        <f t="shared" si="31"/>
        <v>68213</v>
      </c>
      <c r="AA37" s="4">
        <f t="shared" si="31"/>
        <v>81691</v>
      </c>
      <c r="AB37" s="4">
        <f t="shared" si="31"/>
        <v>116219</v>
      </c>
      <c r="AC37" s="4">
        <f t="shared" ref="AC37" si="34">SUM(AC31:AC36)</f>
        <v>123301</v>
      </c>
      <c r="AD37" s="4">
        <f t="shared" si="31"/>
        <v>129148</v>
      </c>
      <c r="AE37" s="4">
        <f t="shared" si="31"/>
        <v>350491</v>
      </c>
      <c r="AG37" s="40">
        <v>27014</v>
      </c>
      <c r="AH37" s="4">
        <v>61891</v>
      </c>
      <c r="AI37" s="4">
        <v>68393</v>
      </c>
      <c r="AJ37" s="4">
        <v>115847</v>
      </c>
      <c r="AK37" s="4">
        <f t="shared" ref="AK37:AN37" si="35">SUM(AK31:AK36)</f>
        <v>118638</v>
      </c>
      <c r="AL37" s="4">
        <f t="shared" ref="AL37" si="36">SUM(AL31:AL36)</f>
        <v>125203</v>
      </c>
      <c r="AM37" s="4">
        <f t="shared" si="35"/>
        <v>136728</v>
      </c>
      <c r="AN37" s="4">
        <f t="shared" si="35"/>
        <v>682487</v>
      </c>
    </row>
    <row r="38" spans="2:40" ht="4.9000000000000004" customHeight="1" x14ac:dyDescent="0.25">
      <c r="B38" s="12"/>
      <c r="C38" s="2"/>
      <c r="D38" s="2"/>
      <c r="E38" s="2"/>
      <c r="F38" s="2"/>
      <c r="G38" s="2"/>
      <c r="H38" s="2"/>
      <c r="I38" s="2"/>
      <c r="J38" s="2"/>
      <c r="K38" s="39"/>
      <c r="L38" s="39"/>
      <c r="M38" s="39"/>
      <c r="O38" s="39"/>
      <c r="P38" s="2"/>
      <c r="Q38" s="2"/>
      <c r="R38" s="2"/>
      <c r="S38" s="2"/>
      <c r="T38" s="2"/>
      <c r="U38" s="84"/>
      <c r="V38" s="84"/>
      <c r="X38" s="39"/>
      <c r="Y38" s="2"/>
      <c r="Z38" s="2"/>
      <c r="AA38" s="2"/>
      <c r="AB38" s="39"/>
      <c r="AC38" s="39"/>
      <c r="AD38" s="39"/>
      <c r="AE38" s="39"/>
      <c r="AG38" s="39"/>
      <c r="AH38" s="2"/>
      <c r="AI38" s="2"/>
      <c r="AJ38" s="2"/>
      <c r="AK38" s="2"/>
      <c r="AL38" s="2"/>
      <c r="AM38" s="2"/>
      <c r="AN38" s="2"/>
    </row>
    <row r="39" spans="2:40" ht="13.5" customHeight="1" x14ac:dyDescent="0.25">
      <c r="B39" s="12" t="s">
        <v>26</v>
      </c>
      <c r="C39" s="5">
        <v>3592</v>
      </c>
      <c r="D39" s="5">
        <v>3201</v>
      </c>
      <c r="E39" s="5">
        <v>3728</v>
      </c>
      <c r="F39" s="5">
        <v>3342.6</v>
      </c>
      <c r="G39" s="2">
        <v>0</v>
      </c>
      <c r="H39" s="2">
        <v>34</v>
      </c>
      <c r="I39" s="2">
        <v>1391</v>
      </c>
      <c r="J39" s="2">
        <v>1449</v>
      </c>
      <c r="K39" s="39">
        <v>911</v>
      </c>
      <c r="L39" s="39">
        <v>1333</v>
      </c>
      <c r="M39" s="39">
        <v>3180</v>
      </c>
      <c r="O39" s="39">
        <v>4118</v>
      </c>
      <c r="P39" s="2">
        <v>3390</v>
      </c>
      <c r="Q39" s="60">
        <v>0</v>
      </c>
      <c r="R39" s="60">
        <v>255</v>
      </c>
      <c r="S39" s="60">
        <v>1640</v>
      </c>
      <c r="T39" s="60">
        <v>1504</v>
      </c>
      <c r="U39" s="81">
        <f>[1]Sytuacja!$G$34</f>
        <v>1156</v>
      </c>
      <c r="V39" s="81">
        <f>[1]Sytuacja!$C$34</f>
        <v>574</v>
      </c>
      <c r="X39" s="39">
        <v>3970</v>
      </c>
      <c r="Y39" s="2">
        <v>3420</v>
      </c>
      <c r="Z39" s="2">
        <v>92</v>
      </c>
      <c r="AA39" s="2">
        <v>614</v>
      </c>
      <c r="AB39" s="39">
        <v>1521</v>
      </c>
      <c r="AC39" s="39">
        <v>1308</v>
      </c>
      <c r="AD39" s="39">
        <v>1271</v>
      </c>
      <c r="AE39" s="39">
        <v>2270</v>
      </c>
      <c r="AG39" s="39">
        <v>3599</v>
      </c>
      <c r="AH39" s="2">
        <v>3764</v>
      </c>
      <c r="AI39" s="2">
        <v>78</v>
      </c>
      <c r="AJ39" s="2">
        <v>928</v>
      </c>
      <c r="AK39" s="2">
        <v>1411</v>
      </c>
      <c r="AL39" s="2">
        <v>1161</v>
      </c>
      <c r="AM39" s="2">
        <v>1144</v>
      </c>
      <c r="AN39" s="2">
        <v>3631</v>
      </c>
    </row>
    <row r="40" spans="2:40" ht="4.9000000000000004" customHeight="1" x14ac:dyDescent="0.25">
      <c r="B40" s="12"/>
      <c r="C40" s="2"/>
      <c r="D40" s="2"/>
      <c r="E40" s="2"/>
      <c r="F40" s="2"/>
      <c r="G40" s="2"/>
      <c r="H40" s="2"/>
      <c r="I40" s="2"/>
      <c r="J40" s="2"/>
      <c r="K40" s="39"/>
      <c r="L40" s="39"/>
      <c r="M40" s="39"/>
      <c r="O40" s="39"/>
      <c r="P40" s="2"/>
      <c r="Q40" s="2"/>
      <c r="R40" s="2"/>
      <c r="S40" s="2"/>
      <c r="T40" s="2"/>
      <c r="U40" s="84"/>
      <c r="V40" s="84"/>
      <c r="X40" s="39"/>
      <c r="Y40" s="2"/>
      <c r="Z40" s="2"/>
      <c r="AA40" s="2"/>
      <c r="AB40" s="39"/>
      <c r="AC40" s="39"/>
      <c r="AD40" s="39"/>
      <c r="AE40" s="39"/>
      <c r="AG40" s="39"/>
      <c r="AH40" s="2"/>
      <c r="AI40" s="2"/>
      <c r="AJ40" s="2"/>
      <c r="AK40" s="2"/>
      <c r="AL40" s="2"/>
      <c r="AM40" s="2"/>
      <c r="AN40" s="2"/>
    </row>
    <row r="41" spans="2:40" ht="13.5" customHeight="1" x14ac:dyDescent="0.25">
      <c r="B41" s="12" t="s">
        <v>27</v>
      </c>
      <c r="C41" s="4">
        <f t="shared" ref="C41:AE41" si="37">C37+C39</f>
        <v>14346</v>
      </c>
      <c r="D41" s="4">
        <f t="shared" si="37"/>
        <v>19034</v>
      </c>
      <c r="E41" s="4">
        <f t="shared" si="37"/>
        <v>24694</v>
      </c>
      <c r="F41" s="4">
        <f t="shared" si="37"/>
        <v>57126.299999999996</v>
      </c>
      <c r="G41" s="4">
        <f t="shared" si="37"/>
        <v>64451</v>
      </c>
      <c r="H41" s="4">
        <f t="shared" ref="H41:M41" si="38">H37+H39</f>
        <v>72702</v>
      </c>
      <c r="I41" s="4">
        <f t="shared" si="38"/>
        <v>123462</v>
      </c>
      <c r="J41" s="4">
        <f t="shared" si="38"/>
        <v>119743</v>
      </c>
      <c r="K41" s="4">
        <f t="shared" ref="K41" si="39">K37+K39</f>
        <v>128069</v>
      </c>
      <c r="L41" s="4">
        <f t="shared" si="38"/>
        <v>134460</v>
      </c>
      <c r="M41" s="4">
        <f t="shared" si="38"/>
        <v>1043140</v>
      </c>
      <c r="O41" s="40">
        <f t="shared" si="37"/>
        <v>28895</v>
      </c>
      <c r="P41" s="4">
        <f t="shared" si="37"/>
        <v>58112</v>
      </c>
      <c r="Q41" s="4">
        <f t="shared" ref="Q41:U41" si="40">Q37+Q39</f>
        <v>69157</v>
      </c>
      <c r="R41" s="4">
        <f t="shared" si="40"/>
        <v>74656</v>
      </c>
      <c r="S41" s="4">
        <f t="shared" si="40"/>
        <v>122268</v>
      </c>
      <c r="T41" s="4">
        <f t="shared" si="40"/>
        <v>126756</v>
      </c>
      <c r="U41" s="4">
        <f t="shared" si="40"/>
        <v>128019</v>
      </c>
      <c r="V41" s="4">
        <f t="shared" ref="V41" si="41">V37+V39</f>
        <v>153881</v>
      </c>
      <c r="X41" s="40">
        <f t="shared" si="37"/>
        <v>30118</v>
      </c>
      <c r="Y41" s="4">
        <f t="shared" si="37"/>
        <v>60469</v>
      </c>
      <c r="Z41" s="4">
        <f t="shared" si="37"/>
        <v>68305</v>
      </c>
      <c r="AA41" s="4">
        <f t="shared" si="37"/>
        <v>82305</v>
      </c>
      <c r="AB41" s="4">
        <f t="shared" si="37"/>
        <v>117740</v>
      </c>
      <c r="AC41" s="4">
        <f t="shared" ref="AC41" si="42">AC37+AC39</f>
        <v>124609</v>
      </c>
      <c r="AD41" s="4">
        <f t="shared" si="37"/>
        <v>130419</v>
      </c>
      <c r="AE41" s="4">
        <f t="shared" si="37"/>
        <v>352761</v>
      </c>
      <c r="AG41" s="40">
        <v>30613</v>
      </c>
      <c r="AH41" s="4">
        <v>65655</v>
      </c>
      <c r="AI41" s="4">
        <v>68471</v>
      </c>
      <c r="AJ41" s="4">
        <v>116775</v>
      </c>
      <c r="AK41" s="4">
        <f t="shared" ref="AK41:AN41" si="43">AK37+AK39</f>
        <v>120049</v>
      </c>
      <c r="AL41" s="4">
        <f t="shared" ref="AL41" si="44">AL37+AL39</f>
        <v>126364</v>
      </c>
      <c r="AM41" s="4">
        <f t="shared" si="43"/>
        <v>137872</v>
      </c>
      <c r="AN41" s="4">
        <f t="shared" si="43"/>
        <v>686118</v>
      </c>
    </row>
    <row r="42" spans="2:40" ht="4.9000000000000004" customHeight="1" x14ac:dyDescent="0.25">
      <c r="B42" s="12"/>
      <c r="C42" s="5"/>
      <c r="D42" s="5"/>
      <c r="E42" s="5"/>
      <c r="F42" s="5"/>
      <c r="G42" s="5"/>
      <c r="H42" s="5"/>
      <c r="I42" s="5"/>
      <c r="J42" s="5"/>
      <c r="K42" s="44"/>
      <c r="L42" s="44"/>
      <c r="M42" s="44"/>
      <c r="O42" s="44"/>
      <c r="P42" s="5"/>
      <c r="Q42" s="5"/>
      <c r="R42" s="5"/>
      <c r="S42" s="5"/>
      <c r="T42" s="5"/>
      <c r="U42" s="82"/>
      <c r="V42" s="82"/>
      <c r="X42" s="44"/>
      <c r="Y42" s="5"/>
      <c r="Z42" s="5"/>
      <c r="AA42" s="5"/>
      <c r="AB42" s="44"/>
      <c r="AC42" s="44"/>
      <c r="AD42" s="44"/>
      <c r="AE42" s="44"/>
      <c r="AG42" s="44"/>
      <c r="AH42" s="5"/>
      <c r="AI42" s="5"/>
      <c r="AJ42" s="5"/>
      <c r="AK42" s="5"/>
      <c r="AL42" s="5"/>
      <c r="AM42" s="5"/>
      <c r="AN42" s="5"/>
    </row>
    <row r="43" spans="2:40" ht="13.5" customHeight="1" x14ac:dyDescent="0.25">
      <c r="B43" s="10" t="s">
        <v>28</v>
      </c>
      <c r="C43" s="2">
        <v>1425</v>
      </c>
      <c r="D43" s="2">
        <v>1785</v>
      </c>
      <c r="E43" s="2">
        <v>2337</v>
      </c>
      <c r="F43" s="2">
        <v>2347.1999999999998</v>
      </c>
      <c r="G43" s="2">
        <v>3212</v>
      </c>
      <c r="H43" s="2">
        <v>3148</v>
      </c>
      <c r="I43" s="2">
        <v>2898</v>
      </c>
      <c r="J43" s="2">
        <v>3163</v>
      </c>
      <c r="K43" s="39">
        <v>1878</v>
      </c>
      <c r="L43" s="39">
        <v>1073</v>
      </c>
      <c r="M43" s="39">
        <v>2957</v>
      </c>
      <c r="O43" s="39">
        <v>2625</v>
      </c>
      <c r="P43" s="2">
        <v>2317</v>
      </c>
      <c r="Q43" s="60">
        <v>3719</v>
      </c>
      <c r="R43" s="60">
        <v>3117</v>
      </c>
      <c r="S43" s="60">
        <v>3065</v>
      </c>
      <c r="T43" s="60">
        <v>2984</v>
      </c>
      <c r="U43" s="81">
        <f>[1]Sytuacja!$G$36</f>
        <v>1981</v>
      </c>
      <c r="V43" s="81">
        <f>[1]Sytuacja!$C$36</f>
        <v>1303</v>
      </c>
      <c r="X43" s="39">
        <v>2662</v>
      </c>
      <c r="Y43" s="2">
        <v>2482</v>
      </c>
      <c r="Z43" s="2">
        <v>3426</v>
      </c>
      <c r="AA43" s="2">
        <v>3445</v>
      </c>
      <c r="AB43" s="39">
        <v>3324</v>
      </c>
      <c r="AC43" s="39">
        <v>1813</v>
      </c>
      <c r="AD43" s="39">
        <v>2333</v>
      </c>
      <c r="AE43" s="39">
        <v>1083</v>
      </c>
      <c r="AG43" s="39">
        <v>2465</v>
      </c>
      <c r="AH43" s="2">
        <v>2892</v>
      </c>
      <c r="AI43" s="2">
        <v>3013</v>
      </c>
      <c r="AJ43" s="2">
        <v>3326</v>
      </c>
      <c r="AK43" s="2">
        <v>3348</v>
      </c>
      <c r="AL43" s="2">
        <v>1847</v>
      </c>
      <c r="AM43" s="2">
        <v>2413</v>
      </c>
      <c r="AN43" s="2">
        <v>1379</v>
      </c>
    </row>
    <row r="44" spans="2:40" ht="13.5" customHeight="1" x14ac:dyDescent="0.25">
      <c r="B44" s="10" t="s">
        <v>29</v>
      </c>
      <c r="C44" s="2">
        <v>191</v>
      </c>
      <c r="D44" s="2">
        <v>160</v>
      </c>
      <c r="E44" s="2">
        <v>388</v>
      </c>
      <c r="F44" s="2">
        <v>336.6</v>
      </c>
      <c r="G44" s="2">
        <v>544</v>
      </c>
      <c r="H44" s="2">
        <v>825</v>
      </c>
      <c r="I44" s="2">
        <v>895</v>
      </c>
      <c r="J44" s="2">
        <v>879</v>
      </c>
      <c r="K44" s="39">
        <v>1062</v>
      </c>
      <c r="L44" s="39">
        <v>1525</v>
      </c>
      <c r="M44" s="39">
        <v>3001</v>
      </c>
      <c r="O44" s="39">
        <v>373</v>
      </c>
      <c r="P44" s="2">
        <v>452</v>
      </c>
      <c r="Q44" s="60">
        <v>793</v>
      </c>
      <c r="R44" s="60">
        <v>1614</v>
      </c>
      <c r="S44" s="60">
        <v>1117</v>
      </c>
      <c r="T44" s="60">
        <v>1072</v>
      </c>
      <c r="U44" s="81">
        <f>[1]Sytuacja!$G$37+[1]Sytuacja!$G$41</f>
        <v>1484</v>
      </c>
      <c r="V44" s="81">
        <f>[1]Sytuacja!$C$37+[1]Sytuacja!$C$41</f>
        <v>2653</v>
      </c>
      <c r="X44" s="39">
        <v>430</v>
      </c>
      <c r="Y44" s="2">
        <v>448</v>
      </c>
      <c r="Z44" s="2">
        <v>950</v>
      </c>
      <c r="AA44" s="2">
        <v>969</v>
      </c>
      <c r="AB44" s="39">
        <v>1148</v>
      </c>
      <c r="AC44" s="39">
        <v>1029</v>
      </c>
      <c r="AD44" s="39">
        <v>1483</v>
      </c>
      <c r="AE44" s="39">
        <f>[3]Sytuacja!$C$37+[3]Sytuacja!$C$41</f>
        <v>3176</v>
      </c>
      <c r="AG44" s="39">
        <v>456</v>
      </c>
      <c r="AH44" s="2">
        <v>502</v>
      </c>
      <c r="AI44" s="2">
        <v>916</v>
      </c>
      <c r="AJ44" s="2">
        <v>881</v>
      </c>
      <c r="AK44" s="2">
        <v>1022</v>
      </c>
      <c r="AL44" s="2">
        <v>991</v>
      </c>
      <c r="AM44" s="2">
        <v>1680</v>
      </c>
      <c r="AN44" s="2">
        <f>[2]Sytuacja!$C$37+[2]Sytuacja!$C$41</f>
        <v>3709</v>
      </c>
    </row>
    <row r="45" spans="2:40" ht="13.5" customHeight="1" x14ac:dyDescent="0.25">
      <c r="B45" s="10" t="s">
        <v>30</v>
      </c>
      <c r="C45" s="2">
        <v>10343</v>
      </c>
      <c r="D45" s="2">
        <v>9631</v>
      </c>
      <c r="E45" s="2">
        <v>11210</v>
      </c>
      <c r="F45" s="2">
        <v>3076.3</v>
      </c>
      <c r="G45" s="2">
        <v>22989</v>
      </c>
      <c r="H45" s="2">
        <v>28107</v>
      </c>
      <c r="I45" s="2">
        <v>11352</v>
      </c>
      <c r="J45" s="2">
        <v>60259</v>
      </c>
      <c r="K45" s="39">
        <v>83664</v>
      </c>
      <c r="L45" s="39">
        <f>97487+212</f>
        <v>97699</v>
      </c>
      <c r="M45" s="39">
        <f>2024+202</f>
        <v>2226</v>
      </c>
      <c r="O45" s="39">
        <v>12000</v>
      </c>
      <c r="P45" s="2">
        <v>2708</v>
      </c>
      <c r="Q45" s="60">
        <v>27079</v>
      </c>
      <c r="R45" s="60">
        <v>27063</v>
      </c>
      <c r="S45" s="60">
        <v>21449</v>
      </c>
      <c r="T45" s="60">
        <v>72823</v>
      </c>
      <c r="U45" s="81">
        <f>[1]Sytuacja!$G$38</f>
        <v>86501</v>
      </c>
      <c r="V45" s="81">
        <f>[1]Sytuacja!$C$38</f>
        <v>89040</v>
      </c>
      <c r="X45" s="39">
        <v>18632</v>
      </c>
      <c r="Y45" s="2">
        <v>4338</v>
      </c>
      <c r="Z45" s="2">
        <v>27556</v>
      </c>
      <c r="AA45" s="2">
        <v>26419</v>
      </c>
      <c r="AB45" s="39">
        <v>25938</v>
      </c>
      <c r="AC45" s="39">
        <v>89330</v>
      </c>
      <c r="AD45" s="39">
        <v>86067</v>
      </c>
      <c r="AE45" s="39">
        <f>[3]Sytuacja!$C$38</f>
        <v>84120</v>
      </c>
      <c r="AG45" s="39">
        <v>18023</v>
      </c>
      <c r="AH45" s="2">
        <v>7181</v>
      </c>
      <c r="AI45" s="2">
        <v>26876</v>
      </c>
      <c r="AJ45" s="2">
        <v>25291</v>
      </c>
      <c r="AK45" s="2">
        <v>42441</v>
      </c>
      <c r="AL45" s="2">
        <v>96146</v>
      </c>
      <c r="AM45" s="2">
        <v>93483</v>
      </c>
      <c r="AN45" s="2">
        <v>2372</v>
      </c>
    </row>
    <row r="46" spans="2:40" ht="13.5" customHeight="1" x14ac:dyDescent="0.25">
      <c r="B46" s="10" t="s">
        <v>31</v>
      </c>
      <c r="C46" s="2">
        <v>33372</v>
      </c>
      <c r="D46" s="2">
        <v>45633</v>
      </c>
      <c r="E46" s="2">
        <v>36446</v>
      </c>
      <c r="F46" s="2">
        <v>36772.300000000003</v>
      </c>
      <c r="G46" s="2">
        <v>45674</v>
      </c>
      <c r="H46" s="2">
        <v>51658</v>
      </c>
      <c r="I46" s="2">
        <v>68361</v>
      </c>
      <c r="J46" s="2">
        <v>102744</v>
      </c>
      <c r="K46" s="39">
        <v>159520</v>
      </c>
      <c r="L46" s="39">
        <v>149167</v>
      </c>
      <c r="M46" s="39">
        <v>232353</v>
      </c>
      <c r="O46" s="39">
        <v>35284</v>
      </c>
      <c r="P46" s="2">
        <v>33524</v>
      </c>
      <c r="Q46" s="60">
        <v>48076</v>
      </c>
      <c r="R46" s="60">
        <v>55951</v>
      </c>
      <c r="S46" s="60">
        <v>72342</v>
      </c>
      <c r="T46" s="60">
        <v>114288</v>
      </c>
      <c r="U46" s="81">
        <f>[1]Sytuacja!$G$42+[1]Sytuacja!$G$43</f>
        <v>149145</v>
      </c>
      <c r="V46" s="81">
        <f>[1]Sytuacja!$C$42+[1]Sytuacja!$C$43</f>
        <v>158157</v>
      </c>
      <c r="X46" s="39">
        <v>37414</v>
      </c>
      <c r="Y46" s="2">
        <v>35411</v>
      </c>
      <c r="Z46" s="2">
        <v>53558</v>
      </c>
      <c r="AA46" s="2">
        <v>60182</v>
      </c>
      <c r="AB46" s="39">
        <v>84481</v>
      </c>
      <c r="AC46" s="39">
        <v>114480</v>
      </c>
      <c r="AD46" s="39">
        <f>[3]Sytuacja!$G$42+[3]Sytuacja!$G$43</f>
        <v>142922</v>
      </c>
      <c r="AE46" s="39">
        <f>[3]Sytuacja!$C$42+[3]Sytuacja!$C$43</f>
        <v>158900</v>
      </c>
      <c r="AG46" s="39">
        <v>41172</v>
      </c>
      <c r="AH46" s="2">
        <v>44374</v>
      </c>
      <c r="AI46" s="2">
        <v>59810</v>
      </c>
      <c r="AJ46" s="2">
        <v>58291</v>
      </c>
      <c r="AK46" s="2">
        <v>89105</v>
      </c>
      <c r="AL46" s="2">
        <v>135794</v>
      </c>
      <c r="AM46" s="2">
        <f>+[2]Sytuacja!$I$42+[2]Sytuacja!$I$43</f>
        <v>144189</v>
      </c>
      <c r="AN46" s="2">
        <f>[2]Sytuacja!$C$42+[2]Sytuacja!$C$43</f>
        <v>190035</v>
      </c>
    </row>
    <row r="47" spans="2:40" ht="13.5" customHeight="1" x14ac:dyDescent="0.25">
      <c r="B47" s="10" t="s">
        <v>32</v>
      </c>
      <c r="C47" s="2">
        <v>520</v>
      </c>
      <c r="D47" s="2">
        <v>840</v>
      </c>
      <c r="E47" s="2">
        <v>683</v>
      </c>
      <c r="F47" s="2">
        <v>590.4</v>
      </c>
      <c r="G47" s="2">
        <v>2322</v>
      </c>
      <c r="H47" s="2">
        <v>1550</v>
      </c>
      <c r="I47" s="2">
        <v>883</v>
      </c>
      <c r="J47" s="2">
        <v>1952</v>
      </c>
      <c r="K47" s="39">
        <v>1929</v>
      </c>
      <c r="L47" s="39">
        <v>2787</v>
      </c>
      <c r="M47" s="39">
        <v>5635</v>
      </c>
      <c r="O47" s="39">
        <v>879</v>
      </c>
      <c r="P47" s="2">
        <v>773</v>
      </c>
      <c r="Q47" s="60">
        <v>2370</v>
      </c>
      <c r="R47" s="60">
        <v>1264</v>
      </c>
      <c r="S47" s="60">
        <v>774</v>
      </c>
      <c r="T47" s="60">
        <v>1436</v>
      </c>
      <c r="U47" s="81">
        <f>[1]Sytuacja!$G$39+[1]Sytuacja!$G$44</f>
        <v>2488</v>
      </c>
      <c r="V47" s="81">
        <f>[1]Sytuacja!$C$39+[1]Sytuacja!$C$44</f>
        <v>3271</v>
      </c>
      <c r="X47" s="39">
        <v>623</v>
      </c>
      <c r="Y47" s="2">
        <v>752</v>
      </c>
      <c r="Z47" s="2">
        <v>1145</v>
      </c>
      <c r="AA47" s="2">
        <v>1509</v>
      </c>
      <c r="AB47" s="39">
        <v>756</v>
      </c>
      <c r="AC47" s="39">
        <v>1866</v>
      </c>
      <c r="AD47" s="39">
        <v>3339</v>
      </c>
      <c r="AE47" s="39">
        <f>[3]Sytuacja!$C$39+[3]Sytuacja!$C$44</f>
        <v>3753</v>
      </c>
      <c r="AG47" s="39">
        <v>694</v>
      </c>
      <c r="AH47" s="2">
        <v>1054</v>
      </c>
      <c r="AI47" s="2">
        <v>1465</v>
      </c>
      <c r="AJ47" s="2">
        <v>1595</v>
      </c>
      <c r="AK47" s="2">
        <v>1810</v>
      </c>
      <c r="AL47" s="2">
        <v>1156</v>
      </c>
      <c r="AM47" s="2">
        <v>3361</v>
      </c>
      <c r="AN47" s="2">
        <f>[2]Sytuacja!$C$39+[2]Sytuacja!$C$44</f>
        <v>9978</v>
      </c>
    </row>
    <row r="48" spans="2:40" ht="13.5" customHeight="1" x14ac:dyDescent="0.25">
      <c r="B48" s="8" t="s">
        <v>33</v>
      </c>
      <c r="C48" s="4">
        <f t="shared" ref="C48:AE48" si="45">SUM(C43:C47)</f>
        <v>45851</v>
      </c>
      <c r="D48" s="4">
        <f t="shared" si="45"/>
        <v>58049</v>
      </c>
      <c r="E48" s="4">
        <f t="shared" si="45"/>
        <v>51064</v>
      </c>
      <c r="F48" s="4">
        <f t="shared" si="45"/>
        <v>43122.8</v>
      </c>
      <c r="G48" s="4">
        <f t="shared" si="45"/>
        <v>74741</v>
      </c>
      <c r="H48" s="4">
        <f t="shared" ref="H48:M48" si="46">SUM(H43:H47)</f>
        <v>85288</v>
      </c>
      <c r="I48" s="4">
        <f t="shared" si="46"/>
        <v>84389</v>
      </c>
      <c r="J48" s="4">
        <f t="shared" si="46"/>
        <v>168997</v>
      </c>
      <c r="K48" s="4">
        <f t="shared" si="46"/>
        <v>248053</v>
      </c>
      <c r="L48" s="4">
        <f t="shared" si="46"/>
        <v>252251</v>
      </c>
      <c r="M48" s="4">
        <f t="shared" si="46"/>
        <v>246172</v>
      </c>
      <c r="O48" s="40">
        <f t="shared" si="45"/>
        <v>51161</v>
      </c>
      <c r="P48" s="4">
        <f t="shared" si="45"/>
        <v>39774</v>
      </c>
      <c r="Q48" s="4">
        <f t="shared" ref="Q48:R48" si="47">SUM(Q43:Q47)</f>
        <v>82037</v>
      </c>
      <c r="R48" s="4">
        <f t="shared" si="47"/>
        <v>89009</v>
      </c>
      <c r="S48" s="4">
        <f t="shared" ref="S48:U48" si="48">SUM(S43:S47)</f>
        <v>98747</v>
      </c>
      <c r="T48" s="4">
        <f t="shared" si="48"/>
        <v>192603</v>
      </c>
      <c r="U48" s="4">
        <f t="shared" si="48"/>
        <v>241599</v>
      </c>
      <c r="V48" s="4">
        <f t="shared" ref="V48" si="49">SUM(V43:V47)</f>
        <v>254424</v>
      </c>
      <c r="X48" s="40">
        <f t="shared" si="45"/>
        <v>59761</v>
      </c>
      <c r="Y48" s="4">
        <f t="shared" si="45"/>
        <v>43431</v>
      </c>
      <c r="Z48" s="4">
        <f t="shared" si="45"/>
        <v>86635</v>
      </c>
      <c r="AA48" s="4">
        <f t="shared" si="45"/>
        <v>92524</v>
      </c>
      <c r="AB48" s="4">
        <f t="shared" si="45"/>
        <v>115647</v>
      </c>
      <c r="AC48" s="4">
        <f t="shared" ref="AC48" si="50">SUM(AC43:AC47)</f>
        <v>208518</v>
      </c>
      <c r="AD48" s="4">
        <f t="shared" si="45"/>
        <v>236144</v>
      </c>
      <c r="AE48" s="4">
        <f t="shared" si="45"/>
        <v>251032</v>
      </c>
      <c r="AG48" s="40">
        <v>62810</v>
      </c>
      <c r="AH48" s="4">
        <v>56003</v>
      </c>
      <c r="AI48" s="4">
        <v>92080</v>
      </c>
      <c r="AJ48" s="4">
        <v>89384</v>
      </c>
      <c r="AK48" s="4">
        <f t="shared" ref="AK48:AN48" si="51">SUM(AK43:AK47)</f>
        <v>137726</v>
      </c>
      <c r="AL48" s="4">
        <f t="shared" ref="AL48" si="52">SUM(AL43:AL47)</f>
        <v>235934</v>
      </c>
      <c r="AM48" s="4">
        <f t="shared" si="51"/>
        <v>245126</v>
      </c>
      <c r="AN48" s="4">
        <f t="shared" si="51"/>
        <v>207473</v>
      </c>
    </row>
    <row r="49" spans="2:40 16382:16382" ht="4.9000000000000004" customHeight="1" x14ac:dyDescent="0.25">
      <c r="B49" s="8"/>
      <c r="C49" s="13"/>
      <c r="D49" s="13"/>
      <c r="E49" s="13"/>
      <c r="F49" s="13"/>
      <c r="G49" s="13"/>
      <c r="H49" s="13"/>
      <c r="I49" s="13"/>
      <c r="J49" s="13"/>
      <c r="K49" s="39"/>
      <c r="L49" s="39"/>
      <c r="M49" s="39"/>
      <c r="O49" s="42"/>
      <c r="P49" s="13"/>
      <c r="Q49" s="13"/>
      <c r="R49" s="13"/>
      <c r="S49" s="13"/>
      <c r="T49" s="13"/>
      <c r="U49" s="84"/>
      <c r="V49" s="84"/>
      <c r="X49" s="42"/>
      <c r="Y49" s="13"/>
      <c r="Z49" s="13"/>
      <c r="AA49" s="13"/>
      <c r="AB49" s="39"/>
      <c r="AC49" s="39"/>
      <c r="AD49" s="39"/>
      <c r="AE49" s="39"/>
      <c r="AG49" s="42"/>
      <c r="AH49" s="13"/>
      <c r="AI49" s="13"/>
      <c r="AJ49" s="13"/>
      <c r="AK49" s="13"/>
      <c r="AL49" s="13"/>
      <c r="AM49" s="13"/>
      <c r="AN49" s="13"/>
    </row>
    <row r="50" spans="2:40 16382:16382" ht="22.5" x14ac:dyDescent="0.25">
      <c r="B50" s="11" t="s">
        <v>34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44">
        <v>0</v>
      </c>
      <c r="L50" s="44"/>
      <c r="M50" s="44"/>
      <c r="O50" s="44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82"/>
      <c r="V50" s="82"/>
      <c r="X50" s="39">
        <v>0</v>
      </c>
      <c r="Y50" s="2">
        <v>0</v>
      </c>
      <c r="Z50" s="2">
        <v>0</v>
      </c>
      <c r="AA50" s="2">
        <v>0</v>
      </c>
      <c r="AB50" s="39">
        <v>0</v>
      </c>
      <c r="AC50" s="39">
        <v>0</v>
      </c>
      <c r="AD50" s="39">
        <v>0</v>
      </c>
      <c r="AE50" s="39"/>
      <c r="AG50" s="39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XFB50" s="2"/>
    </row>
    <row r="51" spans="2:40 16382:16382" ht="4.9000000000000004" customHeight="1" x14ac:dyDescent="0.25">
      <c r="B51" s="8"/>
      <c r="C51" s="14"/>
      <c r="D51" s="14"/>
      <c r="E51" s="14"/>
      <c r="F51" s="14"/>
      <c r="G51" s="14"/>
      <c r="H51" s="14"/>
      <c r="I51" s="14"/>
      <c r="J51" s="14"/>
      <c r="K51" s="39"/>
      <c r="L51" s="39"/>
      <c r="M51" s="39"/>
      <c r="O51" s="43"/>
      <c r="P51" s="14"/>
      <c r="Q51" s="14"/>
      <c r="R51" s="14"/>
      <c r="S51" s="14"/>
      <c r="T51" s="14"/>
      <c r="U51" s="84"/>
      <c r="V51" s="84"/>
      <c r="X51" s="43"/>
      <c r="Y51" s="14"/>
      <c r="Z51" s="14"/>
      <c r="AA51" s="14"/>
      <c r="AB51" s="39"/>
      <c r="AC51" s="39"/>
      <c r="AD51" s="39"/>
      <c r="AE51" s="39"/>
      <c r="AG51" s="43"/>
      <c r="AH51" s="14"/>
      <c r="AI51" s="14"/>
      <c r="AJ51" s="14"/>
      <c r="AK51" s="14"/>
      <c r="AL51" s="14"/>
      <c r="AM51" s="14"/>
      <c r="AN51" s="14"/>
    </row>
    <row r="52" spans="2:40 16382:16382" ht="13.5" customHeight="1" x14ac:dyDescent="0.25">
      <c r="B52" s="8" t="s">
        <v>35</v>
      </c>
      <c r="C52" s="4">
        <f t="shared" ref="C52:D52" si="53">SUM(C48,C39,C37)</f>
        <v>60197</v>
      </c>
      <c r="D52" s="4">
        <f t="shared" si="53"/>
        <v>77083</v>
      </c>
      <c r="E52" s="4">
        <f t="shared" ref="E52:K52" si="54">SUM(E48,E39,E37)</f>
        <v>75758</v>
      </c>
      <c r="F52" s="4">
        <f t="shared" si="54"/>
        <v>100249.1</v>
      </c>
      <c r="G52" s="4">
        <f t="shared" si="54"/>
        <v>139192</v>
      </c>
      <c r="H52" s="4">
        <f t="shared" si="54"/>
        <v>157990</v>
      </c>
      <c r="I52" s="4">
        <f t="shared" si="54"/>
        <v>207851</v>
      </c>
      <c r="J52" s="4">
        <f t="shared" si="54"/>
        <v>288740</v>
      </c>
      <c r="K52" s="4">
        <f t="shared" si="54"/>
        <v>376122</v>
      </c>
      <c r="L52" s="4">
        <f t="shared" ref="L52:M52" si="55">SUM(L48,L39,L37)</f>
        <v>386711</v>
      </c>
      <c r="M52" s="4">
        <f t="shared" si="55"/>
        <v>1289312</v>
      </c>
      <c r="O52" s="40">
        <f t="shared" ref="O52:AC52" si="56">SUM(O48,O39,O37)</f>
        <v>80056</v>
      </c>
      <c r="P52" s="4">
        <f t="shared" si="56"/>
        <v>97886</v>
      </c>
      <c r="Q52" s="4">
        <f t="shared" ref="Q52:R52" si="57">SUM(Q48,Q39,Q37)</f>
        <v>151194</v>
      </c>
      <c r="R52" s="4">
        <f t="shared" si="57"/>
        <v>163665</v>
      </c>
      <c r="S52" s="4">
        <f t="shared" ref="S52:U52" si="58">SUM(S48,S39,S37)</f>
        <v>221015</v>
      </c>
      <c r="T52" s="4">
        <f t="shared" si="58"/>
        <v>319359</v>
      </c>
      <c r="U52" s="4">
        <f t="shared" si="58"/>
        <v>369618</v>
      </c>
      <c r="V52" s="4">
        <f t="shared" ref="V52" si="59">SUM(V48,V39,V37)</f>
        <v>408305</v>
      </c>
      <c r="X52" s="40">
        <f t="shared" si="56"/>
        <v>89879</v>
      </c>
      <c r="Y52" s="4">
        <f t="shared" si="56"/>
        <v>103900</v>
      </c>
      <c r="Z52" s="4">
        <f t="shared" si="56"/>
        <v>154940</v>
      </c>
      <c r="AA52" s="4">
        <f t="shared" si="56"/>
        <v>174829</v>
      </c>
      <c r="AB52" s="4">
        <f t="shared" si="56"/>
        <v>233387</v>
      </c>
      <c r="AC52" s="4">
        <f t="shared" si="56"/>
        <v>333127</v>
      </c>
      <c r="AD52" s="4">
        <f t="shared" ref="AD52:AE52" si="60">SUM(AD48,AD39,AD37)</f>
        <v>366563</v>
      </c>
      <c r="AE52" s="4">
        <f t="shared" si="60"/>
        <v>603793</v>
      </c>
      <c r="AG52" s="40">
        <v>93423</v>
      </c>
      <c r="AH52" s="4">
        <v>121658</v>
      </c>
      <c r="AI52" s="4">
        <v>160551</v>
      </c>
      <c r="AJ52" s="4">
        <v>206159</v>
      </c>
      <c r="AK52" s="4">
        <f t="shared" ref="AK52" si="61">SUM(AK48,AK39,AK37)</f>
        <v>257775</v>
      </c>
      <c r="AL52" s="4">
        <f t="shared" ref="AL52:AN52" si="62">SUM(AL48,AL39,AL37)</f>
        <v>362298</v>
      </c>
      <c r="AM52" s="4">
        <f t="shared" si="62"/>
        <v>382998</v>
      </c>
      <c r="AN52" s="4">
        <f t="shared" si="62"/>
        <v>893591</v>
      </c>
    </row>
    <row r="53" spans="2:40 16382:16382" s="94" customFormat="1" ht="13.5" customHeight="1" x14ac:dyDescent="0.25">
      <c r="B53" s="93" t="s">
        <v>147</v>
      </c>
      <c r="E53" s="93">
        <f t="shared" ref="E53:AK53" si="63">E26-E52</f>
        <v>0</v>
      </c>
      <c r="F53" s="93">
        <f t="shared" si="63"/>
        <v>0</v>
      </c>
      <c r="G53" s="93">
        <f t="shared" si="63"/>
        <v>0</v>
      </c>
      <c r="H53" s="93">
        <f t="shared" si="63"/>
        <v>0</v>
      </c>
      <c r="I53" s="93">
        <f t="shared" si="63"/>
        <v>0</v>
      </c>
      <c r="J53" s="93">
        <f t="shared" si="63"/>
        <v>0</v>
      </c>
      <c r="K53" s="93">
        <f t="shared" si="63"/>
        <v>0</v>
      </c>
      <c r="L53" s="93">
        <f t="shared" ref="L53:M53" si="64">L26-L52</f>
        <v>0</v>
      </c>
      <c r="M53" s="93">
        <f t="shared" si="64"/>
        <v>0</v>
      </c>
      <c r="N53" s="93"/>
      <c r="O53" s="93">
        <f t="shared" si="63"/>
        <v>0</v>
      </c>
      <c r="P53" s="93">
        <f t="shared" si="63"/>
        <v>0</v>
      </c>
      <c r="Q53" s="93">
        <f t="shared" si="63"/>
        <v>0</v>
      </c>
      <c r="R53" s="93">
        <f t="shared" si="63"/>
        <v>0</v>
      </c>
      <c r="S53" s="93">
        <f t="shared" si="63"/>
        <v>0</v>
      </c>
      <c r="T53" s="93">
        <f t="shared" si="63"/>
        <v>0</v>
      </c>
      <c r="U53" s="93">
        <f t="shared" si="63"/>
        <v>0</v>
      </c>
      <c r="V53" s="93">
        <f t="shared" ref="V53" si="65">V26-V52</f>
        <v>0</v>
      </c>
      <c r="W53" s="93"/>
      <c r="X53" s="93">
        <f t="shared" si="63"/>
        <v>0</v>
      </c>
      <c r="Y53" s="93">
        <f t="shared" si="63"/>
        <v>0</v>
      </c>
      <c r="Z53" s="93">
        <f t="shared" si="63"/>
        <v>0</v>
      </c>
      <c r="AA53" s="93">
        <f t="shared" si="63"/>
        <v>0</v>
      </c>
      <c r="AB53" s="93">
        <f t="shared" si="63"/>
        <v>0</v>
      </c>
      <c r="AC53" s="93">
        <f t="shared" si="63"/>
        <v>0</v>
      </c>
      <c r="AD53" s="93">
        <f t="shared" si="63"/>
        <v>0</v>
      </c>
      <c r="AE53" s="93">
        <f t="shared" si="63"/>
        <v>0</v>
      </c>
      <c r="AF53" s="93"/>
      <c r="AG53" s="93">
        <f t="shared" si="63"/>
        <v>0</v>
      </c>
      <c r="AH53" s="93">
        <f t="shared" si="63"/>
        <v>0</v>
      </c>
      <c r="AI53" s="93">
        <f t="shared" si="63"/>
        <v>0</v>
      </c>
      <c r="AJ53" s="93">
        <f t="shared" si="63"/>
        <v>0</v>
      </c>
      <c r="AK53" s="93">
        <f t="shared" si="63"/>
        <v>0</v>
      </c>
      <c r="AL53" s="93">
        <f>AL26-AL52</f>
        <v>0</v>
      </c>
      <c r="AM53" s="93">
        <f t="shared" ref="AM53:AN53" si="66">AM26-AM52</f>
        <v>0</v>
      </c>
      <c r="AN53" s="93">
        <f t="shared" si="66"/>
        <v>0</v>
      </c>
    </row>
    <row r="58" spans="2:40 16382:16382" ht="13.5" customHeight="1" x14ac:dyDescent="0.25">
      <c r="G58"/>
      <c r="H58"/>
      <c r="I58"/>
      <c r="J58"/>
      <c r="K58"/>
      <c r="L58"/>
      <c r="M58"/>
    </row>
    <row r="59" spans="2:40 16382:16382" ht="13.5" customHeight="1" x14ac:dyDescent="0.25">
      <c r="B59" s="21" t="s">
        <v>74</v>
      </c>
      <c r="G59"/>
      <c r="H59"/>
      <c r="I59"/>
      <c r="J59"/>
      <c r="K59"/>
      <c r="L59"/>
      <c r="M59"/>
    </row>
    <row r="60" spans="2:40 16382:16382" ht="13.5" customHeight="1" x14ac:dyDescent="0.25">
      <c r="B60" s="9" t="s">
        <v>83</v>
      </c>
      <c r="G60"/>
      <c r="H60"/>
      <c r="I60"/>
      <c r="J60"/>
      <c r="K60"/>
      <c r="L60"/>
      <c r="M60"/>
    </row>
    <row r="61" spans="2:40 16382:16382" ht="15.75" thickBot="1" x14ac:dyDescent="0.3">
      <c r="B61" s="9" t="s">
        <v>82</v>
      </c>
      <c r="C61" s="18"/>
      <c r="D61" s="18"/>
      <c r="E61" s="18"/>
      <c r="F61" s="16"/>
      <c r="G61" s="57"/>
      <c r="H61" s="57"/>
      <c r="I61" s="57"/>
      <c r="J61" s="57"/>
      <c r="O61" s="45"/>
      <c r="P61" s="16"/>
      <c r="Q61" s="16"/>
      <c r="R61" s="16"/>
      <c r="S61" s="16"/>
      <c r="T61" s="16"/>
      <c r="U61" s="85"/>
      <c r="V61" s="85"/>
      <c r="W61" s="58"/>
      <c r="X61" s="45"/>
      <c r="Y61" s="16"/>
      <c r="Z61" s="16"/>
      <c r="AA61" s="16"/>
      <c r="AF61" s="58"/>
      <c r="AG61" s="45"/>
      <c r="AH61" s="16"/>
      <c r="AI61" s="16"/>
      <c r="AJ61" s="16"/>
      <c r="AK61" s="16"/>
      <c r="AL61" s="16"/>
      <c r="AM61" s="16"/>
      <c r="AN61" s="16"/>
    </row>
    <row r="62" spans="2:40 16382:16382" ht="23.25" thickTop="1" x14ac:dyDescent="0.25">
      <c r="B62" s="8"/>
      <c r="C62" s="29" t="s">
        <v>72</v>
      </c>
      <c r="D62" s="29" t="s">
        <v>73</v>
      </c>
      <c r="E62" s="29" t="s">
        <v>38</v>
      </c>
      <c r="F62" s="29" t="s">
        <v>39</v>
      </c>
      <c r="G62" s="29" t="s">
        <v>97</v>
      </c>
      <c r="H62" s="29" t="s">
        <v>114</v>
      </c>
      <c r="I62" s="29" t="s">
        <v>122</v>
      </c>
      <c r="J62" s="29" t="s">
        <v>133</v>
      </c>
      <c r="K62" s="29" t="s">
        <v>141</v>
      </c>
      <c r="L62" s="29" t="s">
        <v>149</v>
      </c>
      <c r="M62" s="29" t="s">
        <v>156</v>
      </c>
      <c r="O62" s="37" t="s">
        <v>86</v>
      </c>
      <c r="P62" s="29" t="s">
        <v>87</v>
      </c>
      <c r="Q62" s="29" t="s">
        <v>99</v>
      </c>
      <c r="R62" s="29" t="s">
        <v>116</v>
      </c>
      <c r="S62" s="29" t="s">
        <v>125</v>
      </c>
      <c r="T62" s="29" t="s">
        <v>135</v>
      </c>
      <c r="U62" s="29" t="s">
        <v>143</v>
      </c>
      <c r="V62" s="29" t="s">
        <v>152</v>
      </c>
      <c r="W62" s="59"/>
      <c r="X62" s="37" t="s">
        <v>90</v>
      </c>
      <c r="Y62" s="55" t="s">
        <v>91</v>
      </c>
      <c r="Z62" s="55" t="s">
        <v>101</v>
      </c>
      <c r="AA62" s="55" t="s">
        <v>118</v>
      </c>
      <c r="AB62" s="55" t="s">
        <v>128</v>
      </c>
      <c r="AC62" s="55" t="s">
        <v>137</v>
      </c>
      <c r="AD62" s="55" t="s">
        <v>145</v>
      </c>
      <c r="AE62" s="55" t="s">
        <v>153</v>
      </c>
      <c r="AF62" s="59"/>
      <c r="AG62" s="37" t="s">
        <v>94</v>
      </c>
      <c r="AH62" s="55" t="s">
        <v>95</v>
      </c>
      <c r="AI62" s="55" t="s">
        <v>103</v>
      </c>
      <c r="AJ62" s="55" t="s">
        <v>120</v>
      </c>
      <c r="AK62" s="55" t="s">
        <v>131</v>
      </c>
      <c r="AL62" s="55" t="s">
        <v>139</v>
      </c>
      <c r="AM62" s="55" t="s">
        <v>148</v>
      </c>
      <c r="AN62" s="55" t="s">
        <v>154</v>
      </c>
    </row>
    <row r="63" spans="2:40 16382:16382" ht="4.9000000000000004" customHeight="1" x14ac:dyDescent="0.25">
      <c r="B63" s="8"/>
      <c r="C63" s="20"/>
      <c r="D63" s="20"/>
      <c r="E63" s="20"/>
      <c r="F63" s="35"/>
      <c r="G63" s="35"/>
      <c r="H63" s="35"/>
      <c r="I63" s="35"/>
      <c r="J63" s="35"/>
      <c r="K63" s="73"/>
      <c r="L63" s="73"/>
      <c r="M63" s="73"/>
      <c r="O63" s="46"/>
      <c r="P63" s="35"/>
      <c r="Q63" s="35"/>
      <c r="R63" s="35"/>
      <c r="S63" s="35"/>
      <c r="T63" s="35"/>
      <c r="U63" s="86"/>
      <c r="V63" s="86"/>
      <c r="X63" s="46"/>
      <c r="Y63" s="35"/>
      <c r="Z63" s="35"/>
      <c r="AA63" s="35"/>
      <c r="AB63" s="73"/>
      <c r="AC63" s="73"/>
      <c r="AD63" s="73"/>
      <c r="AE63" s="73"/>
      <c r="AG63" s="46"/>
      <c r="AH63" s="35"/>
      <c r="AI63" s="35"/>
      <c r="AJ63" s="35"/>
      <c r="AK63" s="35"/>
      <c r="AL63" s="35"/>
      <c r="AM63" s="35"/>
      <c r="AN63" s="35"/>
    </row>
    <row r="64" spans="2:40 16382:16382" ht="13.5" customHeight="1" x14ac:dyDescent="0.25">
      <c r="B64" s="22" t="s">
        <v>40</v>
      </c>
      <c r="C64" s="2">
        <v>33677</v>
      </c>
      <c r="D64" s="2">
        <v>43885</v>
      </c>
      <c r="E64" s="2">
        <v>43576</v>
      </c>
      <c r="F64" s="2">
        <v>32490.5</v>
      </c>
      <c r="G64" s="2">
        <v>41244</v>
      </c>
      <c r="H64" s="2">
        <v>74815</v>
      </c>
      <c r="I64" s="2">
        <v>78568</v>
      </c>
      <c r="J64" s="2">
        <v>86614</v>
      </c>
      <c r="K64" s="39">
        <v>196125</v>
      </c>
      <c r="L64" s="39">
        <v>255615</v>
      </c>
      <c r="M64" s="39">
        <v>975909</v>
      </c>
      <c r="O64" s="39">
        <v>8748</v>
      </c>
      <c r="P64" s="2">
        <v>8236</v>
      </c>
      <c r="Q64" s="60">
        <v>14712</v>
      </c>
      <c r="R64" s="60">
        <v>18865</v>
      </c>
      <c r="S64" s="60">
        <v>18305</v>
      </c>
      <c r="T64" s="60">
        <v>37166</v>
      </c>
      <c r="U64" s="81">
        <f>[1]Dochody!$G8</f>
        <v>56921</v>
      </c>
      <c r="V64" s="81">
        <f>[1]Dochody!$C8</f>
        <v>77867</v>
      </c>
      <c r="X64" s="39">
        <v>17136</v>
      </c>
      <c r="Y64" s="2">
        <v>15807</v>
      </c>
      <c r="Z64" s="2">
        <v>31558</v>
      </c>
      <c r="AA64" s="2">
        <v>34886</v>
      </c>
      <c r="AB64" s="39">
        <v>42767</v>
      </c>
      <c r="AC64" s="39">
        <v>69210</v>
      </c>
      <c r="AD64" s="39">
        <f>[3]Dochody!G8</f>
        <v>118213</v>
      </c>
      <c r="AE64" s="39">
        <f>[3]Dochody!C8</f>
        <v>267862</v>
      </c>
      <c r="AG64" s="39">
        <v>24788</v>
      </c>
      <c r="AH64" s="2">
        <v>30209</v>
      </c>
      <c r="AI64" s="2">
        <v>53857</v>
      </c>
      <c r="AJ64" s="2">
        <v>59021</v>
      </c>
      <c r="AK64" s="2">
        <v>65437</v>
      </c>
      <c r="AL64" s="2">
        <v>127099</v>
      </c>
      <c r="AM64" s="2">
        <v>188773</v>
      </c>
      <c r="AN64" s="2">
        <f>[2]Dochody!C8</f>
        <v>615659</v>
      </c>
    </row>
    <row r="65" spans="2:40" ht="13.5" customHeight="1" x14ac:dyDescent="0.25">
      <c r="B65" s="22" t="s">
        <v>41</v>
      </c>
      <c r="C65" s="2">
        <v>54943</v>
      </c>
      <c r="D65" s="2">
        <v>73729</v>
      </c>
      <c r="E65" s="2">
        <v>88595</v>
      </c>
      <c r="F65" s="2">
        <v>115319.6</v>
      </c>
      <c r="G65" s="2">
        <v>127238</v>
      </c>
      <c r="H65" s="2">
        <v>151778</v>
      </c>
      <c r="I65" s="2">
        <v>185023</v>
      </c>
      <c r="J65" s="2">
        <v>214150</v>
      </c>
      <c r="K65" s="39">
        <v>224285</v>
      </c>
      <c r="L65" s="39">
        <v>284107</v>
      </c>
      <c r="M65" s="39">
        <v>858265</v>
      </c>
      <c r="O65" s="39">
        <v>23564</v>
      </c>
      <c r="P65" s="2">
        <v>27566</v>
      </c>
      <c r="Q65" s="60">
        <v>33166</v>
      </c>
      <c r="R65" s="60">
        <v>40558</v>
      </c>
      <c r="S65" s="60">
        <v>55281</v>
      </c>
      <c r="T65" s="60">
        <v>51947</v>
      </c>
      <c r="U65" s="81">
        <f>[1]Dochody!$G9</f>
        <v>64271</v>
      </c>
      <c r="V65" s="81">
        <f>[1]Dochody!$C9</f>
        <v>124906</v>
      </c>
      <c r="X65" s="39">
        <v>53245</v>
      </c>
      <c r="Y65" s="2">
        <v>60540</v>
      </c>
      <c r="Z65" s="2">
        <v>69257</v>
      </c>
      <c r="AA65" s="2">
        <v>93613</v>
      </c>
      <c r="AB65" s="39">
        <v>105776</v>
      </c>
      <c r="AC65" s="39">
        <v>108204</v>
      </c>
      <c r="AD65" s="39">
        <f>[3]Dochody!G9</f>
        <v>139302</v>
      </c>
      <c r="AE65" s="39">
        <f>[3]Dochody!C9</f>
        <v>310085</v>
      </c>
      <c r="AG65" s="39">
        <v>83923</v>
      </c>
      <c r="AH65" s="2">
        <v>90671</v>
      </c>
      <c r="AI65" s="2">
        <v>109751</v>
      </c>
      <c r="AJ65" s="2">
        <v>137362</v>
      </c>
      <c r="AK65" s="2">
        <v>159559</v>
      </c>
      <c r="AL65" s="2">
        <v>161603</v>
      </c>
      <c r="AM65" s="2">
        <v>213658</v>
      </c>
      <c r="AN65" s="2">
        <f>[2]Dochody!C9</f>
        <v>566297</v>
      </c>
    </row>
    <row r="66" spans="2:40" ht="13.5" customHeight="1" x14ac:dyDescent="0.25">
      <c r="B66" s="22" t="s">
        <v>42</v>
      </c>
      <c r="C66" s="2">
        <v>1727</v>
      </c>
      <c r="D66" s="2">
        <v>1454</v>
      </c>
      <c r="E66" s="2">
        <v>1162</v>
      </c>
      <c r="F66" s="2">
        <v>1250.4000000000001</v>
      </c>
      <c r="G66" s="2">
        <v>980</v>
      </c>
      <c r="H66" s="2">
        <v>2121</v>
      </c>
      <c r="I66" s="2">
        <v>1262</v>
      </c>
      <c r="J66" s="2">
        <v>1740</v>
      </c>
      <c r="K66" s="39">
        <v>3903</v>
      </c>
      <c r="L66" s="39">
        <v>2471</v>
      </c>
      <c r="M66" s="39">
        <v>4494</v>
      </c>
      <c r="O66" s="39">
        <v>323</v>
      </c>
      <c r="P66" s="2">
        <v>348</v>
      </c>
      <c r="Q66" s="60">
        <v>457</v>
      </c>
      <c r="R66" s="60">
        <v>241</v>
      </c>
      <c r="S66" s="60">
        <v>293</v>
      </c>
      <c r="T66" s="60">
        <v>226</v>
      </c>
      <c r="U66" s="81">
        <f>[1]Dochody!$G10</f>
        <v>438</v>
      </c>
      <c r="V66" s="81">
        <f>[1]Dochody!$C10</f>
        <v>1679</v>
      </c>
      <c r="X66" s="39">
        <v>589</v>
      </c>
      <c r="Y66" s="2">
        <v>575</v>
      </c>
      <c r="Z66" s="2">
        <v>1404</v>
      </c>
      <c r="AA66" s="2">
        <v>468</v>
      </c>
      <c r="AB66" s="39">
        <v>761</v>
      </c>
      <c r="AC66" s="39">
        <v>714</v>
      </c>
      <c r="AD66" s="39">
        <f>[3]Dochody!G10</f>
        <v>1340</v>
      </c>
      <c r="AE66" s="39">
        <f>[3]Dochody!C10</f>
        <v>2543</v>
      </c>
      <c r="AG66" s="39">
        <v>961</v>
      </c>
      <c r="AH66" s="2">
        <v>770</v>
      </c>
      <c r="AI66" s="2">
        <v>1692</v>
      </c>
      <c r="AJ66" s="2">
        <v>712</v>
      </c>
      <c r="AK66" s="2">
        <v>1314</v>
      </c>
      <c r="AL66" s="2">
        <v>1033</v>
      </c>
      <c r="AM66" s="2">
        <v>1639</v>
      </c>
      <c r="AN66" s="2">
        <f>[2]Dochody!C10</f>
        <v>3435</v>
      </c>
    </row>
    <row r="67" spans="2:40" ht="13.5" customHeight="1" x14ac:dyDescent="0.25">
      <c r="B67" s="11" t="s">
        <v>43</v>
      </c>
      <c r="C67" s="4">
        <f t="shared" ref="C67:D67" si="67">SUM(C64:C66)</f>
        <v>90347</v>
      </c>
      <c r="D67" s="4">
        <f t="shared" si="67"/>
        <v>119068</v>
      </c>
      <c r="E67" s="4">
        <f t="shared" ref="E67:M67" si="68">SUM(E64:E66)</f>
        <v>133333</v>
      </c>
      <c r="F67" s="4">
        <f t="shared" si="68"/>
        <v>149060.5</v>
      </c>
      <c r="G67" s="4">
        <f t="shared" si="68"/>
        <v>169462</v>
      </c>
      <c r="H67" s="4">
        <f t="shared" si="68"/>
        <v>228714</v>
      </c>
      <c r="I67" s="4">
        <f t="shared" si="68"/>
        <v>264853</v>
      </c>
      <c r="J67" s="4">
        <f t="shared" si="68"/>
        <v>302504</v>
      </c>
      <c r="K67" s="4">
        <f t="shared" ref="K67" si="69">SUM(K64:K66)</f>
        <v>424313</v>
      </c>
      <c r="L67" s="4">
        <f t="shared" si="68"/>
        <v>542193</v>
      </c>
      <c r="M67" s="4">
        <f t="shared" si="68"/>
        <v>1838668</v>
      </c>
      <c r="O67" s="40">
        <f t="shared" ref="O67:U67" si="70">SUM(O64:O66)</f>
        <v>32635</v>
      </c>
      <c r="P67" s="4">
        <f t="shared" si="70"/>
        <v>36150</v>
      </c>
      <c r="Q67" s="4">
        <f t="shared" si="70"/>
        <v>48335</v>
      </c>
      <c r="R67" s="4">
        <f t="shared" si="70"/>
        <v>59664</v>
      </c>
      <c r="S67" s="4">
        <f t="shared" si="70"/>
        <v>73879</v>
      </c>
      <c r="T67" s="4">
        <f t="shared" si="70"/>
        <v>89339</v>
      </c>
      <c r="U67" s="4">
        <f t="shared" si="70"/>
        <v>121630</v>
      </c>
      <c r="V67" s="4">
        <f t="shared" ref="V67" si="71">SUM(V64:V66)</f>
        <v>204452</v>
      </c>
      <c r="X67" s="40">
        <f t="shared" ref="X67:AE67" si="72">SUM(X64:X66)</f>
        <v>70970</v>
      </c>
      <c r="Y67" s="4">
        <f t="shared" si="72"/>
        <v>76922</v>
      </c>
      <c r="Z67" s="4">
        <f t="shared" si="72"/>
        <v>102219</v>
      </c>
      <c r="AA67" s="4">
        <f t="shared" si="72"/>
        <v>128967</v>
      </c>
      <c r="AB67" s="4">
        <f t="shared" si="72"/>
        <v>149304</v>
      </c>
      <c r="AC67" s="4">
        <f t="shared" ref="AC67" si="73">SUM(AC64:AC66)</f>
        <v>178128</v>
      </c>
      <c r="AD67" s="4">
        <f t="shared" si="72"/>
        <v>258855</v>
      </c>
      <c r="AE67" s="4">
        <f t="shared" si="72"/>
        <v>580490</v>
      </c>
      <c r="AF67" s="4"/>
      <c r="AG67" s="40">
        <v>109672</v>
      </c>
      <c r="AH67" s="4">
        <v>121650</v>
      </c>
      <c r="AI67" s="4">
        <v>165300</v>
      </c>
      <c r="AJ67" s="4">
        <v>197095</v>
      </c>
      <c r="AK67" s="4">
        <f>SUM(AK64:AK66)</f>
        <v>226310</v>
      </c>
      <c r="AL67" s="4">
        <f>SUM(AL64:AL66)</f>
        <v>289735</v>
      </c>
      <c r="AM67" s="4">
        <f>SUM(AM64:AM66)</f>
        <v>404070</v>
      </c>
      <c r="AN67" s="4">
        <f>SUM(AN64:AN66)</f>
        <v>1185391</v>
      </c>
    </row>
    <row r="68" spans="2:40" ht="4.9000000000000004" customHeight="1" x14ac:dyDescent="0.25">
      <c r="B68" s="23"/>
      <c r="C68" s="19"/>
      <c r="D68" s="19"/>
      <c r="E68" s="19"/>
      <c r="F68" s="32"/>
      <c r="G68" s="32"/>
      <c r="H68" s="32"/>
      <c r="I68" s="32"/>
      <c r="J68" s="32"/>
      <c r="K68" s="74"/>
      <c r="L68" s="74"/>
      <c r="M68" s="74"/>
      <c r="O68" s="47"/>
      <c r="P68" s="32"/>
      <c r="Q68" s="32"/>
      <c r="R68" s="32"/>
      <c r="S68" s="32"/>
      <c r="T68" s="32"/>
      <c r="U68" s="87"/>
      <c r="V68" s="87"/>
      <c r="X68" s="47"/>
      <c r="Y68" s="32"/>
      <c r="Z68" s="32"/>
      <c r="AA68" s="32"/>
      <c r="AB68" s="74"/>
      <c r="AC68" s="74"/>
      <c r="AD68" s="74"/>
      <c r="AE68" s="74"/>
      <c r="AG68" s="47"/>
      <c r="AH68" s="32"/>
      <c r="AI68" s="32"/>
      <c r="AJ68" s="32"/>
      <c r="AK68" s="32"/>
      <c r="AL68" s="32"/>
      <c r="AM68" s="32"/>
      <c r="AN68" s="32"/>
    </row>
    <row r="69" spans="2:40" ht="13.5" customHeight="1" x14ac:dyDescent="0.25">
      <c r="B69" s="23" t="s">
        <v>44</v>
      </c>
      <c r="C69" s="2">
        <v>0</v>
      </c>
      <c r="D69" s="2">
        <v>0</v>
      </c>
      <c r="E69" s="2">
        <v>-1205</v>
      </c>
      <c r="F69" s="2">
        <v>787.4</v>
      </c>
      <c r="G69" s="2">
        <v>2167</v>
      </c>
      <c r="H69" s="2">
        <v>7295</v>
      </c>
      <c r="I69" s="2">
        <v>7727</v>
      </c>
      <c r="J69" s="2">
        <v>1314</v>
      </c>
      <c r="K69" s="39">
        <v>-1518</v>
      </c>
      <c r="L69" s="39">
        <v>-368</v>
      </c>
      <c r="M69" s="39">
        <v>2269</v>
      </c>
      <c r="O69" s="39">
        <v>219</v>
      </c>
      <c r="P69" s="2">
        <v>984</v>
      </c>
      <c r="Q69" s="60">
        <v>3644</v>
      </c>
      <c r="R69" s="60">
        <v>756</v>
      </c>
      <c r="S69" s="60">
        <v>2425</v>
      </c>
      <c r="T69" s="60">
        <v>-3083</v>
      </c>
      <c r="U69" s="81">
        <f>[1]Dochody!$G13</f>
        <v>1607</v>
      </c>
      <c r="V69" s="81">
        <f>[1]Dochody!$C13</f>
        <v>-620</v>
      </c>
      <c r="X69" s="39">
        <v>665</v>
      </c>
      <c r="Y69" s="2">
        <v>3041</v>
      </c>
      <c r="Z69" s="2">
        <v>5602</v>
      </c>
      <c r="AA69" s="2">
        <v>3389</v>
      </c>
      <c r="AB69" s="39">
        <v>-36</v>
      </c>
      <c r="AC69" s="39">
        <v>6040</v>
      </c>
      <c r="AD69" s="39">
        <f>[3]Dochody!G13</f>
        <v>71</v>
      </c>
      <c r="AE69" s="39">
        <f>[3]Dochody!C13</f>
        <v>13023</v>
      </c>
      <c r="AG69" s="39">
        <v>496</v>
      </c>
      <c r="AH69" s="2">
        <v>421</v>
      </c>
      <c r="AI69" s="2">
        <v>7366</v>
      </c>
      <c r="AJ69" s="2">
        <v>2842</v>
      </c>
      <c r="AK69" s="2">
        <v>-949</v>
      </c>
      <c r="AL69" s="2">
        <v>4958</v>
      </c>
      <c r="AM69" s="2">
        <v>-2552</v>
      </c>
      <c r="AN69" s="2">
        <f>[2]Dochody!C13</f>
        <v>-870</v>
      </c>
    </row>
    <row r="70" spans="2:40" ht="13.5" customHeight="1" x14ac:dyDescent="0.25">
      <c r="B70" s="22" t="s">
        <v>45</v>
      </c>
      <c r="C70" s="2">
        <v>-1743</v>
      </c>
      <c r="D70" s="2">
        <v>-1987</v>
      </c>
      <c r="E70" s="2">
        <v>-2425</v>
      </c>
      <c r="F70" s="2">
        <v>-2464.9</v>
      </c>
      <c r="G70" s="2">
        <v>-3303</v>
      </c>
      <c r="H70" s="2">
        <v>-6268</v>
      </c>
      <c r="I70" s="2">
        <v>-7478</v>
      </c>
      <c r="J70" s="2">
        <v>-8727</v>
      </c>
      <c r="K70" s="39">
        <v>-13933</v>
      </c>
      <c r="L70" s="39">
        <v>-17440</v>
      </c>
      <c r="M70" s="39">
        <v>-18518</v>
      </c>
      <c r="O70" s="39">
        <v>-610</v>
      </c>
      <c r="P70" s="2">
        <v>-759</v>
      </c>
      <c r="Q70" s="60">
        <v>-1487</v>
      </c>
      <c r="R70" s="60">
        <v>-1726</v>
      </c>
      <c r="S70" s="60">
        <v>-2025</v>
      </c>
      <c r="T70" s="60">
        <v>-2866</v>
      </c>
      <c r="U70" s="81">
        <f>[1]Dochody!$G14</f>
        <v>-3940</v>
      </c>
      <c r="V70" s="81">
        <f>[1]Dochody!$C14</f>
        <v>-4523</v>
      </c>
      <c r="X70" s="39">
        <v>-1261</v>
      </c>
      <c r="Y70" s="2">
        <v>-1499</v>
      </c>
      <c r="Z70" s="2">
        <v>-3041</v>
      </c>
      <c r="AA70" s="2">
        <v>-3532</v>
      </c>
      <c r="AB70" s="39">
        <v>-4135</v>
      </c>
      <c r="AC70" s="39">
        <v>-6187</v>
      </c>
      <c r="AD70" s="39">
        <f>[3]Dochody!G14</f>
        <v>-8282</v>
      </c>
      <c r="AE70" s="39">
        <f>[3]Dochody!C14</f>
        <v>-9101</v>
      </c>
      <c r="AG70" s="39">
        <v>-1869</v>
      </c>
      <c r="AH70" s="2">
        <v>-2304</v>
      </c>
      <c r="AI70" s="2">
        <v>-4617</v>
      </c>
      <c r="AJ70" s="2">
        <v>-5447</v>
      </c>
      <c r="AK70" s="2">
        <v>-6334</v>
      </c>
      <c r="AL70" s="2">
        <v>-9902</v>
      </c>
      <c r="AM70" s="2">
        <v>-12829</v>
      </c>
      <c r="AN70" s="2">
        <f>[2]Dochody!C14</f>
        <v>-13672</v>
      </c>
    </row>
    <row r="71" spans="2:40" ht="13.5" customHeight="1" x14ac:dyDescent="0.25">
      <c r="B71" s="22" t="s">
        <v>46</v>
      </c>
      <c r="C71" s="2">
        <v>-27567</v>
      </c>
      <c r="D71" s="2">
        <v>-35047</v>
      </c>
      <c r="E71" s="2">
        <v>-31968</v>
      </c>
      <c r="F71" s="2">
        <v>-25631.7</v>
      </c>
      <c r="G71" s="2">
        <v>-31298</v>
      </c>
      <c r="H71" s="2">
        <v>-56474</v>
      </c>
      <c r="I71" s="2">
        <v>-61128</v>
      </c>
      <c r="J71" s="2">
        <v>-70483</v>
      </c>
      <c r="K71" s="39">
        <v>-144138</v>
      </c>
      <c r="L71" s="39">
        <v>-199433</v>
      </c>
      <c r="M71" s="39">
        <v>-252014</v>
      </c>
      <c r="O71" s="39">
        <v>-7044</v>
      </c>
      <c r="P71" s="2">
        <v>-7353</v>
      </c>
      <c r="Q71" s="60">
        <v>-13745</v>
      </c>
      <c r="R71" s="60">
        <v>-13744</v>
      </c>
      <c r="S71" s="60">
        <v>-16994</v>
      </c>
      <c r="T71" s="60">
        <v>-24627</v>
      </c>
      <c r="U71" s="81">
        <f>[1]Dochody!$G15</f>
        <v>-46724</v>
      </c>
      <c r="V71" s="81">
        <f>[1]Dochody!$C15</f>
        <v>-55511</v>
      </c>
      <c r="X71" s="39">
        <v>-13798</v>
      </c>
      <c r="Y71" s="2">
        <v>-13879</v>
      </c>
      <c r="Z71" s="2">
        <v>-26137</v>
      </c>
      <c r="AA71" s="2">
        <v>-27426</v>
      </c>
      <c r="AB71" s="39">
        <v>-35179</v>
      </c>
      <c r="AC71" s="39">
        <v>-54741</v>
      </c>
      <c r="AD71" s="39">
        <f>[3]Dochody!G15</f>
        <v>-92885</v>
      </c>
      <c r="AE71" s="39">
        <f>[3]Dochody!C15</f>
        <v>-112922</v>
      </c>
      <c r="AG71" s="39">
        <v>-19901</v>
      </c>
      <c r="AH71" s="2">
        <v>-21735</v>
      </c>
      <c r="AI71" s="2">
        <v>-42433</v>
      </c>
      <c r="AJ71" s="2">
        <v>-43837</v>
      </c>
      <c r="AK71" s="2">
        <v>-52035</v>
      </c>
      <c r="AL71" s="2">
        <v>-97440</v>
      </c>
      <c r="AM71" s="2">
        <v>-145268</v>
      </c>
      <c r="AN71" s="2">
        <f>[2]Dochody!C15</f>
        <v>-175324</v>
      </c>
    </row>
    <row r="72" spans="2:40" ht="13.5" customHeight="1" x14ac:dyDescent="0.25">
      <c r="B72" s="22" t="s">
        <v>47</v>
      </c>
      <c r="C72" s="2">
        <v>-5952</v>
      </c>
      <c r="D72" s="2">
        <v>-6697</v>
      </c>
      <c r="E72" s="2">
        <v>-7706</v>
      </c>
      <c r="F72" s="2">
        <v>-8156.2</v>
      </c>
      <c r="G72" s="2">
        <v>-9819</v>
      </c>
      <c r="H72" s="2">
        <v>-11075</v>
      </c>
      <c r="I72" s="2">
        <v>-11304</v>
      </c>
      <c r="J72" s="2">
        <v>-14224</v>
      </c>
      <c r="K72" s="39">
        <v>-19733</v>
      </c>
      <c r="L72" s="39">
        <v>-25904</v>
      </c>
      <c r="M72" s="39">
        <v>-38479</v>
      </c>
      <c r="O72" s="39">
        <v>-1934</v>
      </c>
      <c r="P72" s="2">
        <v>-2254</v>
      </c>
      <c r="Q72" s="60">
        <v>-2332</v>
      </c>
      <c r="R72" s="60">
        <v>-2488</v>
      </c>
      <c r="S72" s="60">
        <v>-3237</v>
      </c>
      <c r="T72" s="60">
        <v>-3947</v>
      </c>
      <c r="U72" s="81">
        <f>[1]Dochody!$G16</f>
        <v>-5658</v>
      </c>
      <c r="V72" s="81">
        <f>[1]Dochody!$C16</f>
        <v>-7548</v>
      </c>
      <c r="X72" s="39">
        <v>-3809</v>
      </c>
      <c r="Y72" s="2">
        <v>-4661</v>
      </c>
      <c r="Z72" s="2">
        <v>-4871</v>
      </c>
      <c r="AA72" s="2">
        <v>-5389</v>
      </c>
      <c r="AB72" s="39">
        <v>-6709</v>
      </c>
      <c r="AC72" s="39">
        <v>-8768</v>
      </c>
      <c r="AD72" s="39">
        <f>[3]Dochody!G16</f>
        <v>-12218</v>
      </c>
      <c r="AE72" s="39">
        <f>[3]Dochody!C16</f>
        <v>-17732</v>
      </c>
      <c r="AG72" s="39">
        <v>-5891</v>
      </c>
      <c r="AH72" s="2">
        <v>-7192</v>
      </c>
      <c r="AI72" s="2">
        <v>-7971</v>
      </c>
      <c r="AJ72" s="2">
        <v>-8434</v>
      </c>
      <c r="AK72" s="2">
        <v>-10173</v>
      </c>
      <c r="AL72" s="2">
        <v>-13918</v>
      </c>
      <c r="AM72" s="2">
        <v>-18913</v>
      </c>
      <c r="AN72" s="2">
        <f>[2]Dochody!C16</f>
        <v>-27883</v>
      </c>
    </row>
    <row r="73" spans="2:40" ht="13.5" customHeight="1" x14ac:dyDescent="0.25">
      <c r="B73" s="22" t="s">
        <v>48</v>
      </c>
      <c r="C73" s="2">
        <v>-208</v>
      </c>
      <c r="D73" s="2">
        <v>-258</v>
      </c>
      <c r="E73" s="2">
        <v>-386</v>
      </c>
      <c r="F73" s="2">
        <v>-426.9</v>
      </c>
      <c r="G73" s="2">
        <v>-480</v>
      </c>
      <c r="H73" s="2">
        <v>-458</v>
      </c>
      <c r="I73" s="2">
        <v>-750</v>
      </c>
      <c r="J73" s="2">
        <v>-704</v>
      </c>
      <c r="K73" s="39">
        <v>-1050</v>
      </c>
      <c r="L73" s="39">
        <v>-1030</v>
      </c>
      <c r="M73" s="39">
        <v>-1327</v>
      </c>
      <c r="O73" s="39">
        <v>-73</v>
      </c>
      <c r="P73" s="2">
        <v>-87</v>
      </c>
      <c r="Q73" s="60">
        <v>-84</v>
      </c>
      <c r="R73" s="60">
        <v>-105</v>
      </c>
      <c r="S73" s="60">
        <v>-103</v>
      </c>
      <c r="T73" s="60">
        <v>-312</v>
      </c>
      <c r="U73" s="81">
        <f>[1]Dochody!$G17</f>
        <v>-254</v>
      </c>
      <c r="V73" s="81">
        <f>[1]Dochody!$C17</f>
        <v>-221</v>
      </c>
      <c r="X73" s="39">
        <v>-207</v>
      </c>
      <c r="Y73" s="2">
        <v>-223</v>
      </c>
      <c r="Z73" s="2">
        <v>-173</v>
      </c>
      <c r="AA73" s="2">
        <v>-240</v>
      </c>
      <c r="AB73" s="39">
        <v>-208</v>
      </c>
      <c r="AC73" s="39">
        <v>-605</v>
      </c>
      <c r="AD73" s="39">
        <f>[3]Dochody!G17</f>
        <v>-603</v>
      </c>
      <c r="AE73" s="39">
        <f>[3]Dochody!C17</f>
        <v>-568</v>
      </c>
      <c r="AG73" s="39">
        <v>-255</v>
      </c>
      <c r="AH73" s="2">
        <v>-408</v>
      </c>
      <c r="AI73" s="2">
        <v>-268</v>
      </c>
      <c r="AJ73" s="2">
        <v>-353</v>
      </c>
      <c r="AK73" s="2">
        <v>-333</v>
      </c>
      <c r="AL73" s="2">
        <v>-814</v>
      </c>
      <c r="AM73" s="2">
        <v>-888</v>
      </c>
      <c r="AN73" s="2">
        <f>[2]Dochody!C17</f>
        <v>-844</v>
      </c>
    </row>
    <row r="74" spans="2:40" ht="13.5" customHeight="1" x14ac:dyDescent="0.25">
      <c r="B74" s="22" t="s">
        <v>49</v>
      </c>
      <c r="C74" s="2">
        <v>-6676</v>
      </c>
      <c r="D74" s="2">
        <v>-7495</v>
      </c>
      <c r="E74" s="2">
        <v>-9463</v>
      </c>
      <c r="F74" s="2">
        <v>-10724.5</v>
      </c>
      <c r="G74" s="2">
        <v>-13550</v>
      </c>
      <c r="H74" s="2">
        <v>-19975</v>
      </c>
      <c r="I74" s="2">
        <v>-23025</v>
      </c>
      <c r="J74" s="2">
        <v>-25325</v>
      </c>
      <c r="K74" s="39">
        <v>-39832</v>
      </c>
      <c r="L74" s="39">
        <v>-50884</v>
      </c>
      <c r="M74" s="39">
        <v>-67380</v>
      </c>
      <c r="O74" s="39">
        <v>-2585</v>
      </c>
      <c r="P74" s="2">
        <v>-2988</v>
      </c>
      <c r="Q74" s="60">
        <v>-4629</v>
      </c>
      <c r="R74" s="60">
        <v>-5367</v>
      </c>
      <c r="S74" s="60">
        <v>-6456</v>
      </c>
      <c r="T74" s="60">
        <v>-8769</v>
      </c>
      <c r="U74" s="81">
        <f>[1]Dochody!$G18</f>
        <v>-12934</v>
      </c>
      <c r="V74" s="81">
        <f>[1]Dochody!$C18</f>
        <v>-14603</v>
      </c>
      <c r="X74" s="39">
        <v>-5549</v>
      </c>
      <c r="Y74" s="2">
        <v>-6450</v>
      </c>
      <c r="Z74" s="2">
        <v>-9444</v>
      </c>
      <c r="AA74" s="2">
        <v>-11519</v>
      </c>
      <c r="AB74" s="39">
        <v>-12292</v>
      </c>
      <c r="AC74" s="39">
        <v>-18420</v>
      </c>
      <c r="AD74" s="39">
        <f>[3]Dochody!G18</f>
        <v>-25318</v>
      </c>
      <c r="AE74" s="39">
        <f>[3]Dochody!C18</f>
        <v>-30230</v>
      </c>
      <c r="AG74" s="39">
        <v>-7961</v>
      </c>
      <c r="AH74" s="2">
        <v>-9798</v>
      </c>
      <c r="AI74" s="2">
        <v>-14341</v>
      </c>
      <c r="AJ74" s="2">
        <v>-17084</v>
      </c>
      <c r="AK74" s="2">
        <v>-18415</v>
      </c>
      <c r="AL74" s="2">
        <v>-28409</v>
      </c>
      <c r="AM74" s="2">
        <v>-38166</v>
      </c>
      <c r="AN74" s="2">
        <f>[2]Dochody!C18</f>
        <v>-49977</v>
      </c>
    </row>
    <row r="75" spans="2:40" ht="13.5" customHeight="1" x14ac:dyDescent="0.25">
      <c r="B75" s="22" t="s">
        <v>50</v>
      </c>
      <c r="C75" s="2">
        <v>-1024</v>
      </c>
      <c r="D75" s="2">
        <v>-1277</v>
      </c>
      <c r="E75" s="2">
        <v>-1510</v>
      </c>
      <c r="F75" s="2">
        <v>-1798.1</v>
      </c>
      <c r="G75" s="2">
        <v>-2112</v>
      </c>
      <c r="H75" s="2">
        <v>-2605</v>
      </c>
      <c r="I75" s="2">
        <v>-3161</v>
      </c>
      <c r="J75" s="2">
        <v>-3668</v>
      </c>
      <c r="K75" s="39">
        <v>-5181</v>
      </c>
      <c r="L75" s="39">
        <v>-6735</v>
      </c>
      <c r="M75" s="39">
        <v>-11058</v>
      </c>
      <c r="O75" s="39">
        <v>-453</v>
      </c>
      <c r="P75" s="2">
        <v>-509</v>
      </c>
      <c r="Q75" s="60">
        <v>-642</v>
      </c>
      <c r="R75" s="60">
        <v>-796</v>
      </c>
      <c r="S75" s="60">
        <v>-924</v>
      </c>
      <c r="T75" s="60">
        <v>-1117</v>
      </c>
      <c r="U75" s="81">
        <f>[1]Dochody!$G19</f>
        <v>-1773</v>
      </c>
      <c r="V75" s="81">
        <f>[1]Dochody!$C19</f>
        <v>-2214</v>
      </c>
      <c r="X75" s="39">
        <v>-919</v>
      </c>
      <c r="Y75" s="2">
        <v>-1004</v>
      </c>
      <c r="Z75" s="2">
        <v>-1294</v>
      </c>
      <c r="AA75" s="2">
        <v>-1559</v>
      </c>
      <c r="AB75" s="39">
        <v>-1779</v>
      </c>
      <c r="AC75" s="39">
        <v>-2318</v>
      </c>
      <c r="AD75" s="39">
        <f>[3]Dochody!G19</f>
        <v>-3409</v>
      </c>
      <c r="AE75" s="39">
        <f>[3]Dochody!C19</f>
        <v>-4703</v>
      </c>
      <c r="AG75" s="39">
        <v>-1332</v>
      </c>
      <c r="AH75" s="2">
        <v>-1534</v>
      </c>
      <c r="AI75" s="2">
        <v>-1927</v>
      </c>
      <c r="AJ75" s="2">
        <v>-2297</v>
      </c>
      <c r="AK75" s="2">
        <v>-2632</v>
      </c>
      <c r="AL75" s="2">
        <v>-3521</v>
      </c>
      <c r="AM75" s="2">
        <v>-5162</v>
      </c>
      <c r="AN75" s="2">
        <f>[2]Dochody!C19</f>
        <v>-7724</v>
      </c>
    </row>
    <row r="76" spans="2:40" ht="13.5" customHeight="1" x14ac:dyDescent="0.25">
      <c r="B76" s="22" t="s">
        <v>51</v>
      </c>
      <c r="C76" s="2">
        <v>-711</v>
      </c>
      <c r="D76" s="2">
        <v>-992</v>
      </c>
      <c r="E76" s="2">
        <v>-900</v>
      </c>
      <c r="F76" s="2">
        <v>-1181.2</v>
      </c>
      <c r="G76" s="2">
        <v>-1761</v>
      </c>
      <c r="H76" s="2">
        <v>-2074</v>
      </c>
      <c r="I76" s="2">
        <v>-2159</v>
      </c>
      <c r="J76" s="2">
        <v>-3294</v>
      </c>
      <c r="K76" s="39">
        <v>-3473</v>
      </c>
      <c r="L76" s="39">
        <v>-3652</v>
      </c>
      <c r="M76" s="39">
        <v>-3815</v>
      </c>
      <c r="O76" s="39">
        <v>-255</v>
      </c>
      <c r="P76" s="2">
        <v>-311</v>
      </c>
      <c r="Q76" s="60">
        <v>-455</v>
      </c>
      <c r="R76" s="60">
        <v>-387</v>
      </c>
      <c r="S76" s="60">
        <v>-602</v>
      </c>
      <c r="T76" s="60">
        <v>-705</v>
      </c>
      <c r="U76" s="81">
        <f>[1]Dochody!$G20</f>
        <v>-666</v>
      </c>
      <c r="V76" s="81">
        <f>[1]Dochody!$C20</f>
        <v>-841</v>
      </c>
      <c r="X76" s="39">
        <v>-532</v>
      </c>
      <c r="Y76" s="2">
        <v>-651</v>
      </c>
      <c r="Z76" s="2">
        <v>-979</v>
      </c>
      <c r="AA76" s="2">
        <v>-1012</v>
      </c>
      <c r="AB76" s="39">
        <v>-1484</v>
      </c>
      <c r="AC76" s="39">
        <v>-1610</v>
      </c>
      <c r="AD76" s="39">
        <f>[3]Dochody!G20</f>
        <v>-1421</v>
      </c>
      <c r="AE76" s="39">
        <f>[3]Dochody!C20</f>
        <v>-1663</v>
      </c>
      <c r="AG76" s="39">
        <v>-890</v>
      </c>
      <c r="AH76" s="2">
        <v>-1027</v>
      </c>
      <c r="AI76" s="2">
        <v>-1518</v>
      </c>
      <c r="AJ76" s="2">
        <v>-1549</v>
      </c>
      <c r="AK76" s="2">
        <v>-2055</v>
      </c>
      <c r="AL76" s="2">
        <v>-2368</v>
      </c>
      <c r="AM76" s="2">
        <v>-2542</v>
      </c>
      <c r="AN76" s="2">
        <f>[2]Dochody!C20</f>
        <v>-2366</v>
      </c>
    </row>
    <row r="77" spans="2:40" ht="13.5" customHeight="1" x14ac:dyDescent="0.25">
      <c r="B77" s="22" t="s">
        <v>52</v>
      </c>
      <c r="C77" s="2">
        <v>-41539</v>
      </c>
      <c r="D77" s="2">
        <v>-58966</v>
      </c>
      <c r="E77" s="2">
        <v>-68540</v>
      </c>
      <c r="F77" s="2">
        <v>-86438.2</v>
      </c>
      <c r="G77" s="2">
        <v>-95591</v>
      </c>
      <c r="H77" s="2">
        <v>-119142</v>
      </c>
      <c r="I77" s="2">
        <v>-143906</v>
      </c>
      <c r="J77" s="2">
        <v>-169732</v>
      </c>
      <c r="K77" s="39">
        <v>-177136</v>
      </c>
      <c r="L77" s="39">
        <v>-227238</v>
      </c>
      <c r="M77" s="39">
        <v>-394526</v>
      </c>
      <c r="O77" s="39">
        <v>-16882</v>
      </c>
      <c r="P77" s="2">
        <v>-20200</v>
      </c>
      <c r="Q77" s="60">
        <v>-24862</v>
      </c>
      <c r="R77" s="60">
        <v>-31371</v>
      </c>
      <c r="S77" s="60">
        <v>-44058</v>
      </c>
      <c r="T77" s="60">
        <v>-38823</v>
      </c>
      <c r="U77" s="81">
        <f>[1]Dochody!$G21</f>
        <v>-52910</v>
      </c>
      <c r="V77" s="81">
        <f>[1]Dochody!$C21</f>
        <v>-82479</v>
      </c>
      <c r="X77" s="39">
        <v>-39227</v>
      </c>
      <c r="Y77" s="2">
        <v>-45615</v>
      </c>
      <c r="Z77" s="2">
        <v>-53429</v>
      </c>
      <c r="AA77" s="2">
        <v>-72474</v>
      </c>
      <c r="AB77" s="39">
        <v>-85219</v>
      </c>
      <c r="AC77" s="39">
        <v>-81384</v>
      </c>
      <c r="AD77" s="39">
        <f>[3]Dochody!G21</f>
        <v>-112910</v>
      </c>
      <c r="AE77" s="39">
        <f>[3]Dochody!C21</f>
        <v>-150398</v>
      </c>
      <c r="AG77" s="39">
        <v>-61992</v>
      </c>
      <c r="AH77" s="2">
        <v>-67708</v>
      </c>
      <c r="AI77" s="2">
        <v>-85956</v>
      </c>
      <c r="AJ77" s="2">
        <v>-105825</v>
      </c>
      <c r="AK77" s="2">
        <v>-128877</v>
      </c>
      <c r="AL77" s="2">
        <v>-124461</v>
      </c>
      <c r="AM77" s="2">
        <v>-171720</v>
      </c>
      <c r="AN77" s="2">
        <f>[2]Dochody!C21</f>
        <v>-253819</v>
      </c>
    </row>
    <row r="78" spans="2:40" ht="13.5" customHeight="1" x14ac:dyDescent="0.25">
      <c r="B78" s="22" t="s">
        <v>53</v>
      </c>
      <c r="C78" s="2">
        <v>-1014</v>
      </c>
      <c r="D78" s="2">
        <v>-1091</v>
      </c>
      <c r="E78" s="2">
        <v>-684</v>
      </c>
      <c r="F78" s="2">
        <v>-1470.4</v>
      </c>
      <c r="G78" s="2">
        <v>-603</v>
      </c>
      <c r="H78" s="2">
        <v>-1445</v>
      </c>
      <c r="I78" s="2">
        <v>-1439</v>
      </c>
      <c r="J78" s="2">
        <v>-1999</v>
      </c>
      <c r="K78" s="39">
        <v>-1688</v>
      </c>
      <c r="L78" s="39">
        <v>-2316</v>
      </c>
      <c r="M78" s="39">
        <v>-6199</v>
      </c>
      <c r="O78" s="39">
        <v>-94</v>
      </c>
      <c r="P78" s="2">
        <v>-292</v>
      </c>
      <c r="Q78" s="60">
        <v>-136</v>
      </c>
      <c r="R78" s="60">
        <v>-156</v>
      </c>
      <c r="S78" s="60">
        <v>-184</v>
      </c>
      <c r="T78" s="60">
        <v>-319</v>
      </c>
      <c r="U78" s="81">
        <f>[1]Dochody!$G22</f>
        <v>-620</v>
      </c>
      <c r="V78" s="81">
        <f>[1]Dochody!$C22</f>
        <v>-5127</v>
      </c>
      <c r="X78" s="39">
        <v>-536</v>
      </c>
      <c r="Y78" s="2">
        <v>-290</v>
      </c>
      <c r="Z78" s="2">
        <v>-945</v>
      </c>
      <c r="AA78" s="2">
        <v>-427</v>
      </c>
      <c r="AB78" s="39">
        <v>-443</v>
      </c>
      <c r="AC78" s="39">
        <v>-559</v>
      </c>
      <c r="AD78" s="39">
        <f>[3]Dochody!G22</f>
        <v>-1572</v>
      </c>
      <c r="AE78" s="39">
        <f>[3]Dochody!C22</f>
        <v>-5440</v>
      </c>
      <c r="AG78" s="39">
        <v>-780</v>
      </c>
      <c r="AH78" s="2">
        <v>-490</v>
      </c>
      <c r="AI78" s="2">
        <v>-1123</v>
      </c>
      <c r="AJ78" s="2">
        <v>-919</v>
      </c>
      <c r="AK78" s="2">
        <v>-865</v>
      </c>
      <c r="AL78" s="2">
        <v>-692</v>
      </c>
      <c r="AM78" s="2">
        <v>-1834</v>
      </c>
      <c r="AN78" s="2">
        <f>[2]Dochody!C22</f>
        <v>-5858</v>
      </c>
    </row>
    <row r="79" spans="2:40" ht="13.5" customHeight="1" x14ac:dyDescent="0.25">
      <c r="B79" s="12" t="s">
        <v>54</v>
      </c>
      <c r="C79" s="4">
        <f t="shared" ref="C79:D79" si="74">SUM(C69:C78)</f>
        <v>-86434</v>
      </c>
      <c r="D79" s="4">
        <f t="shared" si="74"/>
        <v>-113810</v>
      </c>
      <c r="E79" s="4">
        <f>SUM(E69:E78)</f>
        <v>-124787</v>
      </c>
      <c r="F79" s="4">
        <f t="shared" ref="F79:J79" si="75">SUM(F68:F78)</f>
        <v>-137504.69999999998</v>
      </c>
      <c r="G79" s="4">
        <f t="shared" si="75"/>
        <v>-156350</v>
      </c>
      <c r="H79" s="4">
        <f t="shared" si="75"/>
        <v>-212221</v>
      </c>
      <c r="I79" s="4">
        <f t="shared" si="75"/>
        <v>-246623</v>
      </c>
      <c r="J79" s="4">
        <f t="shared" si="75"/>
        <v>-296842</v>
      </c>
      <c r="K79" s="4">
        <f t="shared" ref="K79:L79" si="76">SUM(K68:K78)</f>
        <v>-407682</v>
      </c>
      <c r="L79" s="4">
        <f t="shared" si="76"/>
        <v>-535000</v>
      </c>
      <c r="M79" s="4">
        <f t="shared" ref="M79" si="77">SUM(M68:M78)</f>
        <v>-791047</v>
      </c>
      <c r="O79" s="40">
        <f t="shared" ref="O79:AE79" si="78">SUM(O68:O78)</f>
        <v>-29711</v>
      </c>
      <c r="P79" s="4">
        <f t="shared" si="78"/>
        <v>-33769</v>
      </c>
      <c r="Q79" s="4">
        <f t="shared" ref="Q79:R79" si="79">SUM(Q68:Q78)</f>
        <v>-44728</v>
      </c>
      <c r="R79" s="4">
        <f t="shared" si="79"/>
        <v>-55384</v>
      </c>
      <c r="S79" s="4">
        <f t="shared" ref="S79:U79" si="80">SUM(S68:S78)</f>
        <v>-72158</v>
      </c>
      <c r="T79" s="4">
        <f t="shared" si="80"/>
        <v>-84568</v>
      </c>
      <c r="U79" s="4">
        <f t="shared" si="80"/>
        <v>-123872</v>
      </c>
      <c r="V79" s="4">
        <f t="shared" ref="V79" si="81">SUM(V68:V78)</f>
        <v>-173687</v>
      </c>
      <c r="X79" s="40">
        <f t="shared" si="78"/>
        <v>-65173</v>
      </c>
      <c r="Y79" s="4">
        <f t="shared" si="78"/>
        <v>-71231</v>
      </c>
      <c r="Z79" s="4">
        <f t="shared" si="78"/>
        <v>-94711</v>
      </c>
      <c r="AA79" s="4">
        <f t="shared" si="78"/>
        <v>-120189</v>
      </c>
      <c r="AB79" s="4">
        <f t="shared" si="78"/>
        <v>-147484</v>
      </c>
      <c r="AC79" s="4">
        <f t="shared" ref="AC79" si="82">SUM(AC68:AC78)</f>
        <v>-168552</v>
      </c>
      <c r="AD79" s="4">
        <f t="shared" si="78"/>
        <v>-258547</v>
      </c>
      <c r="AE79" s="4">
        <f t="shared" si="78"/>
        <v>-319734</v>
      </c>
      <c r="AG79" s="40">
        <v>-100375</v>
      </c>
      <c r="AH79" s="4">
        <v>-111775</v>
      </c>
      <c r="AI79" s="4">
        <v>-152788</v>
      </c>
      <c r="AJ79" s="4">
        <v>-182903</v>
      </c>
      <c r="AK79" s="4">
        <f t="shared" ref="AK79:AN79" si="83">SUM(AK68:AK78)</f>
        <v>-222668</v>
      </c>
      <c r="AL79" s="4">
        <f t="shared" ref="AL79" si="84">SUM(AL68:AL78)</f>
        <v>-276567</v>
      </c>
      <c r="AM79" s="4">
        <f t="shared" si="83"/>
        <v>-399874</v>
      </c>
      <c r="AN79" s="4">
        <f t="shared" si="83"/>
        <v>-538337</v>
      </c>
    </row>
    <row r="80" spans="2:40" ht="4.9000000000000004" customHeight="1" x14ac:dyDescent="0.25">
      <c r="B80" s="24"/>
      <c r="C80" s="4"/>
      <c r="D80" s="4"/>
      <c r="E80" s="4"/>
      <c r="F80" s="4"/>
      <c r="G80" s="4"/>
      <c r="H80" s="4"/>
      <c r="I80" s="4"/>
      <c r="J80" s="4"/>
      <c r="K80" s="44"/>
      <c r="L80" s="44"/>
      <c r="M80" s="44"/>
      <c r="O80" s="40"/>
      <c r="P80" s="4"/>
      <c r="Q80" s="4"/>
      <c r="R80" s="4"/>
      <c r="S80" s="4"/>
      <c r="T80" s="4"/>
      <c r="U80" s="82"/>
      <c r="V80" s="82"/>
      <c r="X80" s="40"/>
      <c r="Y80" s="4"/>
      <c r="Z80" s="4"/>
      <c r="AA80" s="4"/>
      <c r="AB80" s="44"/>
      <c r="AC80" s="44"/>
      <c r="AD80" s="44"/>
      <c r="AE80" s="44"/>
      <c r="AG80" s="40"/>
      <c r="AH80" s="4"/>
      <c r="AI80" s="4"/>
      <c r="AJ80" s="4"/>
      <c r="AK80" s="4"/>
      <c r="AL80" s="4"/>
      <c r="AM80" s="4"/>
      <c r="AN80" s="4"/>
    </row>
    <row r="81" spans="2:40" ht="13.5" customHeight="1" x14ac:dyDescent="0.25">
      <c r="B81" s="12" t="s">
        <v>55</v>
      </c>
      <c r="C81" s="4">
        <f t="shared" ref="C81:J81" si="85">C67+C79</f>
        <v>3913</v>
      </c>
      <c r="D81" s="4">
        <f t="shared" si="85"/>
        <v>5258</v>
      </c>
      <c r="E81" s="4">
        <f t="shared" si="85"/>
        <v>8546</v>
      </c>
      <c r="F81" s="4">
        <f t="shared" si="85"/>
        <v>11555.800000000017</v>
      </c>
      <c r="G81" s="4">
        <f t="shared" si="85"/>
        <v>13112</v>
      </c>
      <c r="H81" s="4">
        <f t="shared" si="85"/>
        <v>16493</v>
      </c>
      <c r="I81" s="4">
        <f t="shared" si="85"/>
        <v>18230</v>
      </c>
      <c r="J81" s="4">
        <f t="shared" si="85"/>
        <v>5662</v>
      </c>
      <c r="K81" s="4">
        <f t="shared" ref="K81:L81" si="86">K67+K79</f>
        <v>16631</v>
      </c>
      <c r="L81" s="4">
        <f t="shared" si="86"/>
        <v>7193</v>
      </c>
      <c r="M81" s="4">
        <f t="shared" ref="M81" si="87">M67+M79</f>
        <v>1047621</v>
      </c>
      <c r="O81" s="40">
        <f t="shared" ref="O81:AE81" si="88">O67+O79</f>
        <v>2924</v>
      </c>
      <c r="P81" s="4">
        <f t="shared" si="88"/>
        <v>2381</v>
      </c>
      <c r="Q81" s="4">
        <f t="shared" ref="Q81:R81" si="89">Q67+Q79</f>
        <v>3607</v>
      </c>
      <c r="R81" s="4">
        <f t="shared" si="89"/>
        <v>4280</v>
      </c>
      <c r="S81" s="4">
        <f t="shared" ref="S81:U81" si="90">S67+S79</f>
        <v>1721</v>
      </c>
      <c r="T81" s="4">
        <f t="shared" si="90"/>
        <v>4771</v>
      </c>
      <c r="U81" s="4">
        <f t="shared" si="90"/>
        <v>-2242</v>
      </c>
      <c r="V81" s="4">
        <f t="shared" ref="V81" si="91">V67+V79</f>
        <v>30765</v>
      </c>
      <c r="X81" s="40">
        <f t="shared" si="88"/>
        <v>5797</v>
      </c>
      <c r="Y81" s="4">
        <f t="shared" si="88"/>
        <v>5691</v>
      </c>
      <c r="Z81" s="4">
        <f t="shared" si="88"/>
        <v>7508</v>
      </c>
      <c r="AA81" s="4">
        <f t="shared" si="88"/>
        <v>8778</v>
      </c>
      <c r="AB81" s="4">
        <f t="shared" si="88"/>
        <v>1820</v>
      </c>
      <c r="AC81" s="4">
        <f t="shared" ref="AC81" si="92">AC67+AC79</f>
        <v>9576</v>
      </c>
      <c r="AD81" s="4">
        <f t="shared" si="88"/>
        <v>308</v>
      </c>
      <c r="AE81" s="4">
        <f t="shared" si="88"/>
        <v>260756</v>
      </c>
      <c r="AG81" s="40">
        <v>9297</v>
      </c>
      <c r="AH81" s="4">
        <v>9875</v>
      </c>
      <c r="AI81" s="4">
        <v>12512</v>
      </c>
      <c r="AJ81" s="4">
        <v>14192</v>
      </c>
      <c r="AK81" s="4">
        <f t="shared" ref="AK81:AN81" si="93">AK67+AK79</f>
        <v>3642</v>
      </c>
      <c r="AL81" s="4">
        <f t="shared" ref="AL81" si="94">AL67+AL79</f>
        <v>13168</v>
      </c>
      <c r="AM81" s="4">
        <f t="shared" si="93"/>
        <v>4196</v>
      </c>
      <c r="AN81" s="4">
        <f t="shared" si="93"/>
        <v>647054</v>
      </c>
    </row>
    <row r="82" spans="2:40" ht="4.9000000000000004" customHeight="1" x14ac:dyDescent="0.25">
      <c r="B82" s="12"/>
      <c r="C82" s="26"/>
      <c r="D82" s="26"/>
      <c r="E82" s="26"/>
      <c r="F82" s="33"/>
      <c r="G82" s="33"/>
      <c r="H82" s="33"/>
      <c r="I82" s="33"/>
      <c r="J82" s="33"/>
      <c r="K82" s="75"/>
      <c r="L82" s="75"/>
      <c r="M82" s="75"/>
      <c r="O82" s="48"/>
      <c r="P82" s="33"/>
      <c r="Q82" s="33"/>
      <c r="R82" s="33"/>
      <c r="S82" s="33"/>
      <c r="T82" s="33"/>
      <c r="U82" s="88"/>
      <c r="V82" s="88"/>
      <c r="X82" s="48"/>
      <c r="Y82" s="33"/>
      <c r="Z82" s="33"/>
      <c r="AA82" s="33"/>
      <c r="AB82" s="75"/>
      <c r="AC82" s="75"/>
      <c r="AD82" s="75"/>
      <c r="AE82" s="75"/>
      <c r="AG82" s="48"/>
      <c r="AH82" s="33"/>
      <c r="AI82" s="33"/>
      <c r="AJ82" s="33"/>
      <c r="AK82" s="33"/>
      <c r="AL82" s="33"/>
      <c r="AM82" s="33"/>
      <c r="AN82" s="33"/>
    </row>
    <row r="83" spans="2:40" ht="13.5" customHeight="1" x14ac:dyDescent="0.25">
      <c r="B83" s="22" t="s">
        <v>56</v>
      </c>
      <c r="C83" s="2">
        <v>189</v>
      </c>
      <c r="D83" s="2">
        <v>170</v>
      </c>
      <c r="E83" s="2">
        <v>1653</v>
      </c>
      <c r="F83" s="2">
        <v>247.9</v>
      </c>
      <c r="G83" s="2">
        <v>617</v>
      </c>
      <c r="H83" s="2">
        <v>147</v>
      </c>
      <c r="I83" s="2">
        <v>1228</v>
      </c>
      <c r="J83" s="2">
        <v>3016</v>
      </c>
      <c r="K83" s="39">
        <v>465</v>
      </c>
      <c r="L83" s="39">
        <v>3789</v>
      </c>
      <c r="M83" s="39">
        <v>929</v>
      </c>
      <c r="O83" s="39">
        <v>321</v>
      </c>
      <c r="P83" s="2">
        <v>388</v>
      </c>
      <c r="Q83" s="60">
        <v>396</v>
      </c>
      <c r="R83" s="60">
        <v>520</v>
      </c>
      <c r="S83" s="60">
        <v>733</v>
      </c>
      <c r="T83" s="60">
        <v>1836</v>
      </c>
      <c r="U83" s="81">
        <f>[1]Dochody!$G26</f>
        <v>748</v>
      </c>
      <c r="V83" s="81">
        <f>[1]Dochody!$C26</f>
        <v>1024</v>
      </c>
      <c r="X83" s="39">
        <v>74</v>
      </c>
      <c r="Y83" s="2">
        <v>474</v>
      </c>
      <c r="Z83" s="2">
        <v>266</v>
      </c>
      <c r="AA83" s="2">
        <v>1077</v>
      </c>
      <c r="AB83" s="39">
        <v>1469</v>
      </c>
      <c r="AC83" s="39">
        <v>554</v>
      </c>
      <c r="AD83" s="39">
        <f>[3]Dochody!G26</f>
        <v>2626</v>
      </c>
      <c r="AE83" s="39">
        <f>[3]Dochody!C26</f>
        <v>581</v>
      </c>
      <c r="AG83" s="39">
        <v>358</v>
      </c>
      <c r="AH83" s="2">
        <v>487</v>
      </c>
      <c r="AI83" s="2">
        <v>130</v>
      </c>
      <c r="AJ83" s="2">
        <v>1792</v>
      </c>
      <c r="AK83" s="2">
        <v>2025</v>
      </c>
      <c r="AL83" s="2">
        <v>428</v>
      </c>
      <c r="AM83" s="2">
        <v>2071</v>
      </c>
      <c r="AN83" s="2">
        <f>[2]Dochody!C26</f>
        <v>7419</v>
      </c>
    </row>
    <row r="84" spans="2:40" ht="13.5" customHeight="1" x14ac:dyDescent="0.25">
      <c r="B84" s="22" t="s">
        <v>57</v>
      </c>
      <c r="C84" s="2">
        <v>-3513</v>
      </c>
      <c r="D84" s="2">
        <v>-4397</v>
      </c>
      <c r="E84" s="2">
        <v>-2777</v>
      </c>
      <c r="F84" s="2">
        <v>-3275.3</v>
      </c>
      <c r="G84" s="2">
        <v>-1803</v>
      </c>
      <c r="H84" s="2">
        <v>-6036</v>
      </c>
      <c r="I84" s="2">
        <v>-2435</v>
      </c>
      <c r="J84" s="2">
        <v>-2692</v>
      </c>
      <c r="K84" s="39">
        <v>-8748</v>
      </c>
      <c r="L84" s="39">
        <v>-8913</v>
      </c>
      <c r="M84" s="39">
        <v>-7984</v>
      </c>
      <c r="O84" s="39">
        <v>-667</v>
      </c>
      <c r="P84" s="2">
        <v>-899</v>
      </c>
      <c r="Q84" s="60">
        <v>-525</v>
      </c>
      <c r="R84" s="60">
        <v>-1277</v>
      </c>
      <c r="S84" s="60">
        <v>-854</v>
      </c>
      <c r="T84" s="60">
        <v>-902</v>
      </c>
      <c r="U84" s="81">
        <f>[1]Dochody!$G27</f>
        <v>-1927</v>
      </c>
      <c r="V84" s="81">
        <f>[1]Dochody!$C27</f>
        <v>-6802</v>
      </c>
      <c r="X84" s="39">
        <v>-1189</v>
      </c>
      <c r="Y84" s="2">
        <v>-1288</v>
      </c>
      <c r="Z84" s="2">
        <v>-1799</v>
      </c>
      <c r="AA84" s="2">
        <v>-1007</v>
      </c>
      <c r="AB84" s="39">
        <v>-1431</v>
      </c>
      <c r="AC84" s="39">
        <v>-4353</v>
      </c>
      <c r="AD84" s="39">
        <f>[3]Dochody!G27</f>
        <v>-4065</v>
      </c>
      <c r="AE84" s="39">
        <f>[3]Dochody!C27</f>
        <v>-7342</v>
      </c>
      <c r="AG84" s="39">
        <v>-1897</v>
      </c>
      <c r="AH84" s="2">
        <v>-1095</v>
      </c>
      <c r="AI84" s="2">
        <v>-3961</v>
      </c>
      <c r="AJ84" s="2">
        <v>-1494</v>
      </c>
      <c r="AK84" s="2">
        <v>-1716</v>
      </c>
      <c r="AL84" s="2">
        <v>-5775</v>
      </c>
      <c r="AM84" s="2">
        <v>-6342</v>
      </c>
      <c r="AN84" s="2">
        <f>[2]Dochody!C27</f>
        <v>-4509</v>
      </c>
    </row>
    <row r="85" spans="2:40" ht="4.9000000000000004" customHeight="1" x14ac:dyDescent="0.25">
      <c r="B85" s="22"/>
      <c r="C85" s="2"/>
      <c r="D85" s="2"/>
      <c r="E85" s="2"/>
      <c r="F85" s="2"/>
      <c r="G85" s="2"/>
      <c r="H85" s="2"/>
      <c r="I85" s="2"/>
      <c r="J85" s="2"/>
      <c r="K85" s="39"/>
      <c r="L85" s="39"/>
      <c r="M85" s="39"/>
      <c r="O85" s="39"/>
      <c r="P85" s="2"/>
      <c r="Q85" s="2"/>
      <c r="R85" s="2"/>
      <c r="S85" s="2"/>
      <c r="T85" s="2"/>
      <c r="U85" s="84"/>
      <c r="V85" s="84"/>
      <c r="X85" s="39"/>
      <c r="Y85" s="2"/>
      <c r="Z85" s="2"/>
      <c r="AA85" s="2"/>
      <c r="AB85" s="39"/>
      <c r="AC85" s="39"/>
      <c r="AD85" s="39"/>
      <c r="AE85" s="39"/>
      <c r="AG85" s="39"/>
      <c r="AH85" s="2"/>
      <c r="AI85" s="2"/>
      <c r="AJ85" s="2"/>
      <c r="AK85" s="2"/>
      <c r="AL85" s="2"/>
      <c r="AM85" s="2"/>
      <c r="AN85" s="2"/>
    </row>
    <row r="86" spans="2:40" ht="13.5" customHeight="1" x14ac:dyDescent="0.25">
      <c r="B86" s="12" t="s">
        <v>58</v>
      </c>
      <c r="C86" s="4">
        <f t="shared" ref="C86:D86" si="95">SUM(C81:C84)</f>
        <v>589</v>
      </c>
      <c r="D86" s="4">
        <f t="shared" si="95"/>
        <v>1031</v>
      </c>
      <c r="E86" s="4">
        <f t="shared" ref="E86:M86" si="96">SUM(E81:E84)</f>
        <v>7422</v>
      </c>
      <c r="F86" s="4">
        <f t="shared" si="96"/>
        <v>8528.400000000016</v>
      </c>
      <c r="G86" s="4">
        <f t="shared" si="96"/>
        <v>11926</v>
      </c>
      <c r="H86" s="4">
        <f t="shared" si="96"/>
        <v>10604</v>
      </c>
      <c r="I86" s="4">
        <f t="shared" si="96"/>
        <v>17023</v>
      </c>
      <c r="J86" s="4">
        <f t="shared" si="96"/>
        <v>5986</v>
      </c>
      <c r="K86" s="4">
        <f t="shared" ref="K86" si="97">SUM(K81:K84)</f>
        <v>8348</v>
      </c>
      <c r="L86" s="4">
        <f t="shared" si="96"/>
        <v>2069</v>
      </c>
      <c r="M86" s="4">
        <f t="shared" si="96"/>
        <v>1040566</v>
      </c>
      <c r="O86" s="40">
        <f t="shared" ref="O86:AE86" si="98">SUM(O81:O84)</f>
        <v>2578</v>
      </c>
      <c r="P86" s="4">
        <f t="shared" si="98"/>
        <v>1870</v>
      </c>
      <c r="Q86" s="4">
        <f t="shared" ref="Q86:R86" si="99">SUM(Q81:Q84)</f>
        <v>3478</v>
      </c>
      <c r="R86" s="4">
        <f t="shared" si="99"/>
        <v>3523</v>
      </c>
      <c r="S86" s="4">
        <f t="shared" ref="S86:U86" si="100">SUM(S81:S84)</f>
        <v>1600</v>
      </c>
      <c r="T86" s="4">
        <f t="shared" si="100"/>
        <v>5705</v>
      </c>
      <c r="U86" s="4">
        <f t="shared" si="100"/>
        <v>-3421</v>
      </c>
      <c r="V86" s="4">
        <f t="shared" ref="V86" si="101">SUM(V81:V84)</f>
        <v>24987</v>
      </c>
      <c r="X86" s="40">
        <f t="shared" si="98"/>
        <v>4682</v>
      </c>
      <c r="Y86" s="4">
        <f t="shared" si="98"/>
        <v>4877</v>
      </c>
      <c r="Z86" s="4">
        <f t="shared" si="98"/>
        <v>5975</v>
      </c>
      <c r="AA86" s="4">
        <f t="shared" si="98"/>
        <v>8848</v>
      </c>
      <c r="AB86" s="4">
        <f t="shared" si="98"/>
        <v>1858</v>
      </c>
      <c r="AC86" s="4">
        <f t="shared" ref="AC86" si="102">SUM(AC81:AC84)</f>
        <v>5777</v>
      </c>
      <c r="AD86" s="4">
        <f t="shared" si="98"/>
        <v>-1131</v>
      </c>
      <c r="AE86" s="4">
        <f t="shared" si="98"/>
        <v>253995</v>
      </c>
      <c r="AG86" s="40">
        <v>7758</v>
      </c>
      <c r="AH86" s="4">
        <v>9267</v>
      </c>
      <c r="AI86" s="4">
        <v>8681</v>
      </c>
      <c r="AJ86" s="4">
        <v>14490</v>
      </c>
      <c r="AK86" s="4">
        <f t="shared" ref="AK86:AN86" si="103">SUM(AK81:AK84)</f>
        <v>3951</v>
      </c>
      <c r="AL86" s="4">
        <f t="shared" ref="AL86" si="104">SUM(AL81:AL84)</f>
        <v>7821</v>
      </c>
      <c r="AM86" s="4">
        <f t="shared" si="103"/>
        <v>-75</v>
      </c>
      <c r="AN86" s="4">
        <f t="shared" si="103"/>
        <v>649964</v>
      </c>
    </row>
    <row r="87" spans="2:40" ht="4.9000000000000004" customHeight="1" x14ac:dyDescent="0.25">
      <c r="B87" s="7"/>
      <c r="C87" s="25"/>
      <c r="D87" s="25"/>
      <c r="E87" s="25"/>
      <c r="F87" s="34"/>
      <c r="G87" s="34"/>
      <c r="H87" s="34"/>
      <c r="I87" s="34"/>
      <c r="J87" s="34"/>
      <c r="K87" s="76"/>
      <c r="L87" s="76"/>
      <c r="M87" s="76"/>
      <c r="O87" s="49"/>
      <c r="P87" s="34"/>
      <c r="Q87" s="34"/>
      <c r="R87" s="34"/>
      <c r="S87" s="34"/>
      <c r="T87" s="34"/>
      <c r="U87" s="89"/>
      <c r="V87" s="89"/>
      <c r="X87" s="49"/>
      <c r="Y87" s="34"/>
      <c r="Z87" s="34"/>
      <c r="AA87" s="34"/>
      <c r="AB87" s="76"/>
      <c r="AC87" s="76"/>
      <c r="AD87" s="76"/>
      <c r="AE87" s="76"/>
      <c r="AG87" s="49"/>
      <c r="AH87" s="34"/>
      <c r="AI87" s="34"/>
      <c r="AJ87" s="34"/>
      <c r="AK87" s="34"/>
      <c r="AL87" s="34"/>
      <c r="AM87" s="34"/>
      <c r="AN87" s="34"/>
    </row>
    <row r="88" spans="2:40" ht="13.5" customHeight="1" x14ac:dyDescent="0.25">
      <c r="B88" s="12" t="s">
        <v>59</v>
      </c>
      <c r="C88" s="5">
        <f t="shared" ref="C88:D88" si="105">C89+C90</f>
        <v>-332</v>
      </c>
      <c r="D88" s="5">
        <f t="shared" si="105"/>
        <v>-334</v>
      </c>
      <c r="E88" s="5">
        <f t="shared" ref="E88:M88" si="106">E89+E90</f>
        <v>1011</v>
      </c>
      <c r="F88" s="5">
        <f t="shared" si="106"/>
        <v>-1618.94</v>
      </c>
      <c r="G88" s="5">
        <f t="shared" si="106"/>
        <v>-1907</v>
      </c>
      <c r="H88" s="5">
        <f t="shared" si="106"/>
        <v>-297</v>
      </c>
      <c r="I88" s="5">
        <f t="shared" si="106"/>
        <v>-2182</v>
      </c>
      <c r="J88" s="5">
        <f t="shared" si="106"/>
        <v>-622</v>
      </c>
      <c r="K88" s="5">
        <f t="shared" ref="K88" si="107">K89+K90</f>
        <v>-1128</v>
      </c>
      <c r="L88" s="5">
        <f t="shared" si="106"/>
        <v>-4100</v>
      </c>
      <c r="M88" s="5">
        <f t="shared" si="106"/>
        <v>-104997</v>
      </c>
      <c r="O88" s="44">
        <f t="shared" ref="O88:AE88" si="108">O89+O90</f>
        <v>-538</v>
      </c>
      <c r="P88" s="5">
        <f t="shared" si="108"/>
        <v>-328</v>
      </c>
      <c r="Q88" s="5">
        <f t="shared" ref="Q88:R88" si="109">Q89+Q90</f>
        <v>-356</v>
      </c>
      <c r="R88" s="5">
        <f t="shared" si="109"/>
        <v>-735</v>
      </c>
      <c r="S88" s="5">
        <f t="shared" ref="S88:U88" si="110">S89+S90</f>
        <v>-1394</v>
      </c>
      <c r="T88" s="5">
        <f t="shared" si="110"/>
        <v>-715</v>
      </c>
      <c r="U88" s="5">
        <f t="shared" si="110"/>
        <v>-109</v>
      </c>
      <c r="V88" s="5">
        <f t="shared" ref="V88" si="111">V89+V90</f>
        <v>-4352</v>
      </c>
      <c r="X88" s="44">
        <f t="shared" si="108"/>
        <v>-885</v>
      </c>
      <c r="Y88" s="5">
        <f t="shared" si="108"/>
        <v>-1012</v>
      </c>
      <c r="Z88" s="5">
        <f t="shared" si="108"/>
        <v>-233</v>
      </c>
      <c r="AA88" s="5">
        <f t="shared" si="108"/>
        <v>-1629</v>
      </c>
      <c r="AB88" s="5">
        <f t="shared" si="108"/>
        <v>-728</v>
      </c>
      <c r="AC88" s="5">
        <f t="shared" ref="AC88" si="112">AC89+AC90</f>
        <v>-122</v>
      </c>
      <c r="AD88" s="5">
        <f t="shared" si="108"/>
        <v>-574</v>
      </c>
      <c r="AE88" s="5">
        <f t="shared" si="108"/>
        <v>-22851</v>
      </c>
      <c r="AF88" s="5"/>
      <c r="AG88" s="44">
        <v>-1502</v>
      </c>
      <c r="AH88" s="5">
        <v>-1830</v>
      </c>
      <c r="AI88" s="5">
        <v>-449</v>
      </c>
      <c r="AJ88" s="5">
        <v>-2167</v>
      </c>
      <c r="AK88" s="5">
        <f t="shared" ref="AK88:AN88" si="113">AK89+AK90</f>
        <v>-584</v>
      </c>
      <c r="AL88" s="5">
        <f t="shared" ref="AL88" si="114">AL89+AL90</f>
        <v>-461</v>
      </c>
      <c r="AM88" s="5">
        <f t="shared" si="113"/>
        <v>-919</v>
      </c>
      <c r="AN88" s="5">
        <f t="shared" si="113"/>
        <v>-62994</v>
      </c>
    </row>
    <row r="89" spans="2:40" ht="13.5" customHeight="1" x14ac:dyDescent="0.25">
      <c r="B89" s="22" t="s">
        <v>60</v>
      </c>
      <c r="C89" s="2">
        <v>-235</v>
      </c>
      <c r="D89" s="2">
        <v>-380</v>
      </c>
      <c r="E89" s="2">
        <v>-741</v>
      </c>
      <c r="F89" s="2">
        <v>-1720.4</v>
      </c>
      <c r="G89" s="2">
        <v>-1809</v>
      </c>
      <c r="H89" s="2">
        <v>-708</v>
      </c>
      <c r="I89" s="2">
        <v>-1754</v>
      </c>
      <c r="J89" s="2">
        <v>-1744</v>
      </c>
      <c r="K89" s="39">
        <v>-1618</v>
      </c>
      <c r="L89" s="39">
        <v>-2975</v>
      </c>
      <c r="M89" s="39">
        <v>-107194</v>
      </c>
      <c r="O89" s="39">
        <v>-77</v>
      </c>
      <c r="P89" s="2">
        <v>-290</v>
      </c>
      <c r="Q89" s="60">
        <v>-246</v>
      </c>
      <c r="R89" s="60">
        <v>-532</v>
      </c>
      <c r="S89" s="60">
        <v>-645</v>
      </c>
      <c r="T89" s="60">
        <v>-873</v>
      </c>
      <c r="U89" s="81">
        <f>[1]Dochody!$G31</f>
        <v>-462</v>
      </c>
      <c r="V89" s="81">
        <f>[1]Dochody!$C31</f>
        <v>-4845</v>
      </c>
      <c r="X89" s="39">
        <v>-568</v>
      </c>
      <c r="Y89" s="2">
        <v>-913</v>
      </c>
      <c r="Z89" s="2">
        <v>-519</v>
      </c>
      <c r="AA89" s="2">
        <v>-912</v>
      </c>
      <c r="AB89" s="39">
        <v>-1112</v>
      </c>
      <c r="AC89" s="39">
        <v>-1431</v>
      </c>
      <c r="AD89" s="39">
        <f>[3]Dochody!G31</f>
        <v>-779</v>
      </c>
      <c r="AE89" s="39">
        <f>[3]Dochody!C31</f>
        <v>-23405</v>
      </c>
      <c r="AG89" s="39">
        <v>-1168</v>
      </c>
      <c r="AH89" s="2">
        <v>-1533</v>
      </c>
      <c r="AI89" s="2">
        <v>-710</v>
      </c>
      <c r="AJ89" s="2">
        <v>-1403</v>
      </c>
      <c r="AK89" s="2">
        <v>-1241</v>
      </c>
      <c r="AL89" s="2">
        <v>-1445</v>
      </c>
      <c r="AM89" s="2">
        <f>[2]Dochody!G31</f>
        <v>-1306</v>
      </c>
      <c r="AN89" s="2">
        <f>[2]Dochody!C31</f>
        <v>-65698</v>
      </c>
    </row>
    <row r="90" spans="2:40" ht="13.5" customHeight="1" x14ac:dyDescent="0.25">
      <c r="B90" s="22" t="s">
        <v>61</v>
      </c>
      <c r="C90" s="2">
        <v>-97</v>
      </c>
      <c r="D90" s="2">
        <v>46</v>
      </c>
      <c r="E90" s="2">
        <v>1752</v>
      </c>
      <c r="F90" s="2">
        <v>101.46</v>
      </c>
      <c r="G90" s="2">
        <v>-98</v>
      </c>
      <c r="H90" s="2">
        <v>411</v>
      </c>
      <c r="I90" s="2">
        <v>-428</v>
      </c>
      <c r="J90" s="2">
        <v>1122</v>
      </c>
      <c r="K90" s="39">
        <v>490</v>
      </c>
      <c r="L90" s="39">
        <v>-1125</v>
      </c>
      <c r="M90" s="39">
        <v>2197</v>
      </c>
      <c r="O90" s="39">
        <v>-461</v>
      </c>
      <c r="P90" s="2">
        <v>-38</v>
      </c>
      <c r="Q90" s="60">
        <v>-110</v>
      </c>
      <c r="R90" s="60">
        <v>-203</v>
      </c>
      <c r="S90" s="60">
        <v>-749</v>
      </c>
      <c r="T90" s="60">
        <v>158</v>
      </c>
      <c r="U90" s="81">
        <f>[1]Dochody!$G32</f>
        <v>353</v>
      </c>
      <c r="V90" s="81">
        <f>[1]Dochody!$C32</f>
        <v>493</v>
      </c>
      <c r="X90" s="39">
        <v>-317</v>
      </c>
      <c r="Y90" s="2">
        <v>-99</v>
      </c>
      <c r="Z90" s="2">
        <v>286</v>
      </c>
      <c r="AA90" s="2">
        <v>-717</v>
      </c>
      <c r="AB90" s="39">
        <v>384</v>
      </c>
      <c r="AC90" s="39">
        <v>1309</v>
      </c>
      <c r="AD90" s="39">
        <f>[3]Dochody!G32</f>
        <v>205</v>
      </c>
      <c r="AE90" s="39">
        <f>[3]Dochody!C32</f>
        <v>554</v>
      </c>
      <c r="AG90" s="39">
        <v>-334</v>
      </c>
      <c r="AH90" s="2">
        <v>-297</v>
      </c>
      <c r="AI90" s="2">
        <v>261</v>
      </c>
      <c r="AJ90" s="2">
        <v>-764</v>
      </c>
      <c r="AK90" s="2">
        <v>657</v>
      </c>
      <c r="AL90" s="2">
        <v>984</v>
      </c>
      <c r="AM90" s="2">
        <f>[2]Dochody!G32</f>
        <v>387</v>
      </c>
      <c r="AN90" s="2">
        <f>[2]Dochody!C32</f>
        <v>2704</v>
      </c>
    </row>
    <row r="91" spans="2:40" ht="13.5" customHeight="1" x14ac:dyDescent="0.25">
      <c r="B91" s="8" t="s">
        <v>62</v>
      </c>
      <c r="C91" s="4">
        <f t="shared" ref="C91:M91" si="115">SUM(C86:C88)</f>
        <v>257</v>
      </c>
      <c r="D91" s="4">
        <f t="shared" si="115"/>
        <v>697</v>
      </c>
      <c r="E91" s="4">
        <f t="shared" si="115"/>
        <v>8433</v>
      </c>
      <c r="F91" s="4">
        <f t="shared" si="115"/>
        <v>6909.4600000000155</v>
      </c>
      <c r="G91" s="4">
        <f t="shared" si="115"/>
        <v>10019</v>
      </c>
      <c r="H91" s="4">
        <f t="shared" si="115"/>
        <v>10307</v>
      </c>
      <c r="I91" s="4">
        <f t="shared" si="115"/>
        <v>14841</v>
      </c>
      <c r="J91" s="4">
        <f t="shared" si="115"/>
        <v>5364</v>
      </c>
      <c r="K91" s="4">
        <f t="shared" ref="K91" si="116">SUM(K86:K88)</f>
        <v>7220</v>
      </c>
      <c r="L91" s="4">
        <f t="shared" si="115"/>
        <v>-2031</v>
      </c>
      <c r="M91" s="4">
        <f t="shared" si="115"/>
        <v>935569</v>
      </c>
      <c r="O91" s="40">
        <f t="shared" ref="O91:AE91" si="117">SUM(O86:O88)</f>
        <v>2040</v>
      </c>
      <c r="P91" s="4">
        <f t="shared" si="117"/>
        <v>1542</v>
      </c>
      <c r="Q91" s="4">
        <f t="shared" ref="Q91:U91" si="118">SUM(Q86:Q88)</f>
        <v>3122</v>
      </c>
      <c r="R91" s="4">
        <f t="shared" si="118"/>
        <v>2788</v>
      </c>
      <c r="S91" s="4">
        <f t="shared" si="118"/>
        <v>206</v>
      </c>
      <c r="T91" s="4">
        <f t="shared" si="118"/>
        <v>4990</v>
      </c>
      <c r="U91" s="4">
        <f t="shared" si="118"/>
        <v>-3530</v>
      </c>
      <c r="V91" s="4">
        <f t="shared" ref="V91" si="119">SUM(V86:V88)</f>
        <v>20635</v>
      </c>
      <c r="X91" s="40">
        <f t="shared" si="117"/>
        <v>3797</v>
      </c>
      <c r="Y91" s="4">
        <f t="shared" si="117"/>
        <v>3865</v>
      </c>
      <c r="Z91" s="4">
        <f t="shared" si="117"/>
        <v>5742</v>
      </c>
      <c r="AA91" s="4">
        <f t="shared" si="117"/>
        <v>7219</v>
      </c>
      <c r="AB91" s="4">
        <f t="shared" si="117"/>
        <v>1130</v>
      </c>
      <c r="AC91" s="4">
        <f t="shared" ref="AC91" si="120">SUM(AC86:AC88)</f>
        <v>5655</v>
      </c>
      <c r="AD91" s="4">
        <f t="shared" si="117"/>
        <v>-1705</v>
      </c>
      <c r="AE91" s="4">
        <f t="shared" si="117"/>
        <v>231144</v>
      </c>
      <c r="AG91" s="40">
        <v>6256</v>
      </c>
      <c r="AH91" s="4">
        <v>7437</v>
      </c>
      <c r="AI91" s="4">
        <v>8232</v>
      </c>
      <c r="AJ91" s="4">
        <v>12323</v>
      </c>
      <c r="AK91" s="4">
        <f t="shared" ref="AK91:AN91" si="121">SUM(AK86:AK88)</f>
        <v>3367</v>
      </c>
      <c r="AL91" s="4">
        <f t="shared" ref="AL91" si="122">SUM(AL86:AL88)</f>
        <v>7360</v>
      </c>
      <c r="AM91" s="4">
        <f t="shared" si="121"/>
        <v>-994</v>
      </c>
      <c r="AN91" s="4">
        <f t="shared" si="121"/>
        <v>586970</v>
      </c>
    </row>
    <row r="92" spans="2:40" ht="4.9000000000000004" customHeight="1" x14ac:dyDescent="0.25">
      <c r="B92" s="8"/>
      <c r="C92" s="26"/>
      <c r="D92" s="26"/>
      <c r="E92" s="26"/>
      <c r="F92" s="33"/>
      <c r="G92" s="33"/>
      <c r="H92" s="33"/>
      <c r="I92" s="33"/>
      <c r="J92" s="33"/>
      <c r="K92" s="75"/>
      <c r="L92" s="75"/>
      <c r="M92" s="75"/>
      <c r="O92" s="48"/>
      <c r="P92" s="33"/>
      <c r="Q92" s="33"/>
      <c r="R92" s="33"/>
      <c r="S92" s="33"/>
      <c r="T92" s="33"/>
      <c r="U92" s="88"/>
      <c r="V92" s="88"/>
      <c r="X92" s="48"/>
      <c r="Y92" s="33"/>
      <c r="Z92" s="33"/>
      <c r="AA92" s="33"/>
      <c r="AB92" s="75"/>
      <c r="AC92" s="75"/>
      <c r="AD92" s="75"/>
      <c r="AE92" s="75"/>
      <c r="AG92" s="48"/>
      <c r="AH92" s="33"/>
      <c r="AI92" s="33"/>
      <c r="AJ92" s="33"/>
      <c r="AK92" s="33"/>
      <c r="AL92" s="33"/>
      <c r="AM92" s="33"/>
      <c r="AN92" s="33"/>
    </row>
    <row r="93" spans="2:40" ht="13.5" customHeight="1" x14ac:dyDescent="0.25">
      <c r="B93" s="12" t="s">
        <v>63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39">
        <v>0</v>
      </c>
      <c r="L93" s="39">
        <v>0</v>
      </c>
      <c r="M93" s="39">
        <v>0</v>
      </c>
      <c r="O93" s="39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84"/>
      <c r="V93" s="84"/>
      <c r="X93" s="39">
        <v>0</v>
      </c>
      <c r="Y93" s="2">
        <v>0</v>
      </c>
      <c r="Z93" s="2">
        <v>0</v>
      </c>
      <c r="AA93" s="2">
        <v>0</v>
      </c>
      <c r="AB93" s="39">
        <v>0</v>
      </c>
      <c r="AC93" s="39">
        <v>0</v>
      </c>
      <c r="AD93" s="39">
        <v>0</v>
      </c>
      <c r="AE93" s="39"/>
      <c r="AG93" s="39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</row>
    <row r="94" spans="2:40" ht="4.9000000000000004" customHeight="1" x14ac:dyDescent="0.25">
      <c r="B94" s="12"/>
      <c r="C94" s="26"/>
      <c r="D94" s="26"/>
      <c r="E94" s="26"/>
      <c r="F94" s="33"/>
      <c r="G94" s="33"/>
      <c r="H94" s="33"/>
      <c r="I94" s="33"/>
      <c r="J94" s="33"/>
      <c r="K94" s="75"/>
      <c r="L94" s="75"/>
      <c r="M94" s="75"/>
      <c r="O94" s="48"/>
      <c r="P94" s="33"/>
      <c r="Q94" s="33"/>
      <c r="R94" s="33"/>
      <c r="S94" s="33"/>
      <c r="T94" s="33"/>
      <c r="U94" s="88"/>
      <c r="V94" s="88"/>
      <c r="X94" s="48"/>
      <c r="Y94" s="33"/>
      <c r="Z94" s="33"/>
      <c r="AA94" s="33"/>
      <c r="AB94" s="75"/>
      <c r="AC94" s="75"/>
      <c r="AD94" s="75"/>
      <c r="AE94" s="75"/>
      <c r="AG94" s="48"/>
      <c r="AH94" s="33"/>
      <c r="AI94" s="33"/>
      <c r="AJ94" s="33"/>
      <c r="AK94" s="33"/>
      <c r="AL94" s="33"/>
      <c r="AM94" s="33"/>
      <c r="AN94" s="33"/>
    </row>
    <row r="95" spans="2:40" ht="13.5" customHeight="1" x14ac:dyDescent="0.25">
      <c r="B95" s="12" t="s">
        <v>64</v>
      </c>
      <c r="C95" s="4">
        <f t="shared" ref="C95:D95" si="123">SUM(C91:C93)</f>
        <v>257</v>
      </c>
      <c r="D95" s="4">
        <f t="shared" si="123"/>
        <v>697</v>
      </c>
      <c r="E95" s="4">
        <f t="shared" ref="E95:J95" si="124">SUM(E91:E93)</f>
        <v>8433</v>
      </c>
      <c r="F95" s="4">
        <f t="shared" si="124"/>
        <v>6909.4600000000155</v>
      </c>
      <c r="G95" s="4">
        <f t="shared" si="124"/>
        <v>10019</v>
      </c>
      <c r="H95" s="4">
        <f t="shared" si="124"/>
        <v>10307</v>
      </c>
      <c r="I95" s="4">
        <f t="shared" si="124"/>
        <v>14841</v>
      </c>
      <c r="J95" s="4">
        <f t="shared" si="124"/>
        <v>5364</v>
      </c>
      <c r="K95" s="4">
        <f t="shared" ref="K95:M95" si="125">SUM(K91:K93)</f>
        <v>7220</v>
      </c>
      <c r="L95" s="4">
        <f t="shared" si="125"/>
        <v>-2031</v>
      </c>
      <c r="M95" s="4">
        <f t="shared" si="125"/>
        <v>935569</v>
      </c>
      <c r="O95" s="40">
        <f t="shared" ref="O95:AE95" si="126">SUM(O91:O93)</f>
        <v>2040</v>
      </c>
      <c r="P95" s="4">
        <f t="shared" si="126"/>
        <v>1542</v>
      </c>
      <c r="Q95" s="4">
        <f t="shared" ref="Q95:R95" si="127">SUM(Q91:Q93)</f>
        <v>3122</v>
      </c>
      <c r="R95" s="4">
        <f t="shared" si="127"/>
        <v>2788</v>
      </c>
      <c r="S95" s="4">
        <f t="shared" ref="S95:U95" si="128">SUM(S91:S93)</f>
        <v>206</v>
      </c>
      <c r="T95" s="4">
        <f t="shared" si="128"/>
        <v>4990</v>
      </c>
      <c r="U95" s="4">
        <f t="shared" si="128"/>
        <v>-3530</v>
      </c>
      <c r="V95" s="4">
        <f t="shared" ref="V95" si="129">SUM(V91:V93)</f>
        <v>20635</v>
      </c>
      <c r="X95" s="40">
        <f t="shared" si="126"/>
        <v>3797</v>
      </c>
      <c r="Y95" s="4">
        <f t="shared" si="126"/>
        <v>3865</v>
      </c>
      <c r="Z95" s="4">
        <f t="shared" si="126"/>
        <v>5742</v>
      </c>
      <c r="AA95" s="4">
        <f t="shared" si="126"/>
        <v>7219</v>
      </c>
      <c r="AB95" s="4">
        <f t="shared" si="126"/>
        <v>1130</v>
      </c>
      <c r="AC95" s="4">
        <f t="shared" ref="AC95" si="130">SUM(AC91:AC93)</f>
        <v>5655</v>
      </c>
      <c r="AD95" s="4">
        <f t="shared" si="126"/>
        <v>-1705</v>
      </c>
      <c r="AE95" s="4">
        <f t="shared" si="126"/>
        <v>231144</v>
      </c>
      <c r="AG95" s="40">
        <v>6256</v>
      </c>
      <c r="AH95" s="4">
        <v>7437</v>
      </c>
      <c r="AI95" s="4">
        <v>8232</v>
      </c>
      <c r="AJ95" s="4">
        <v>12323</v>
      </c>
      <c r="AK95" s="4">
        <f t="shared" ref="AK95:AN95" si="131">SUM(AK91:AK93)</f>
        <v>3367</v>
      </c>
      <c r="AL95" s="4">
        <f t="shared" ref="AL95" si="132">SUM(AL91:AL93)</f>
        <v>7360</v>
      </c>
      <c r="AM95" s="4">
        <f t="shared" si="131"/>
        <v>-994</v>
      </c>
      <c r="AN95" s="4">
        <f t="shared" si="131"/>
        <v>586970</v>
      </c>
    </row>
    <row r="96" spans="2:40" ht="4.9000000000000004" customHeight="1" x14ac:dyDescent="0.25">
      <c r="B96" s="12"/>
      <c r="C96" s="4"/>
      <c r="D96" s="4"/>
      <c r="E96" s="4"/>
      <c r="F96" s="4"/>
      <c r="G96" s="4"/>
      <c r="H96" s="4"/>
      <c r="I96" s="4"/>
      <c r="J96" s="4"/>
      <c r="K96" s="44"/>
      <c r="L96" s="44"/>
      <c r="M96" s="44"/>
      <c r="O96" s="40"/>
      <c r="P96" s="4"/>
      <c r="Q96" s="4"/>
      <c r="R96" s="4"/>
      <c r="S96" s="4"/>
      <c r="T96" s="4"/>
      <c r="U96" s="82"/>
      <c r="V96" s="82"/>
      <c r="X96" s="40"/>
      <c r="Y96" s="4"/>
      <c r="Z96" s="4"/>
      <c r="AA96" s="4"/>
      <c r="AB96" s="44"/>
      <c r="AC96" s="44"/>
      <c r="AD96" s="44"/>
      <c r="AE96" s="44"/>
      <c r="AG96" s="40"/>
      <c r="AH96" s="4"/>
      <c r="AI96" s="4"/>
      <c r="AJ96" s="4"/>
      <c r="AK96" s="4"/>
      <c r="AL96" s="4"/>
      <c r="AM96" s="4"/>
      <c r="AN96" s="4"/>
    </row>
    <row r="97" spans="2:40" ht="13.5" customHeight="1" x14ac:dyDescent="0.25">
      <c r="B97" s="12" t="s">
        <v>65</v>
      </c>
      <c r="C97" s="4">
        <f t="shared" ref="C97:D97" si="133">C98+C99</f>
        <v>257</v>
      </c>
      <c r="D97" s="4">
        <f t="shared" si="133"/>
        <v>697</v>
      </c>
      <c r="E97" s="4">
        <f t="shared" ref="E97:J97" si="134">E98+E99</f>
        <v>8433</v>
      </c>
      <c r="F97" s="4">
        <f t="shared" si="134"/>
        <v>6909.4000000000005</v>
      </c>
      <c r="G97" s="4">
        <f t="shared" si="134"/>
        <v>10019</v>
      </c>
      <c r="H97" s="4">
        <f t="shared" si="134"/>
        <v>10307.247965845281</v>
      </c>
      <c r="I97" s="4">
        <f t="shared" si="134"/>
        <v>14841.112416864646</v>
      </c>
      <c r="J97" s="4">
        <f t="shared" si="134"/>
        <v>5364.3885458249151</v>
      </c>
      <c r="K97" s="4">
        <f t="shared" ref="K97:M97" si="135">K98+K99</f>
        <v>7220.0731714469621</v>
      </c>
      <c r="L97" s="4">
        <f t="shared" si="135"/>
        <v>-2031.3498851443369</v>
      </c>
      <c r="M97" s="4">
        <f t="shared" si="135"/>
        <v>935569.48592164565</v>
      </c>
      <c r="O97" s="40">
        <f t="shared" ref="O97:AE97" si="136">O98+O99</f>
        <v>2040</v>
      </c>
      <c r="P97" s="4">
        <f t="shared" si="136"/>
        <v>1542</v>
      </c>
      <c r="Q97" s="4">
        <f t="shared" ref="Q97:R97" si="137">Q98+Q99</f>
        <v>3122</v>
      </c>
      <c r="R97" s="4">
        <f t="shared" si="137"/>
        <v>2576</v>
      </c>
      <c r="S97" s="4">
        <f t="shared" ref="S97:U97" si="138">S98+S99</f>
        <v>206.10842723252648</v>
      </c>
      <c r="T97" s="4">
        <f t="shared" si="138"/>
        <v>4990.2509685998584</v>
      </c>
      <c r="U97" s="4">
        <f t="shared" si="138"/>
        <v>-3529.51378386335</v>
      </c>
      <c r="V97" s="4">
        <f t="shared" ref="V97" si="139">V98+V99</f>
        <v>20635.38869207264</v>
      </c>
      <c r="X97" s="40">
        <f t="shared" si="136"/>
        <v>3797</v>
      </c>
      <c r="Y97" s="4">
        <f t="shared" si="136"/>
        <v>3866</v>
      </c>
      <c r="Z97" s="4">
        <f t="shared" si="136"/>
        <v>5742</v>
      </c>
      <c r="AA97" s="4">
        <f t="shared" si="136"/>
        <v>7219</v>
      </c>
      <c r="AB97" s="4">
        <f t="shared" si="136"/>
        <v>1129.6766567958587</v>
      </c>
      <c r="AC97" s="4">
        <f t="shared" ref="AC97" si="140">AC98+AC99</f>
        <v>5655.3908509438343</v>
      </c>
      <c r="AD97" s="4">
        <f t="shared" si="136"/>
        <v>-1705.0305339644724</v>
      </c>
      <c r="AE97" s="4">
        <f t="shared" si="136"/>
        <v>231144.18283531463</v>
      </c>
      <c r="AG97" s="40">
        <v>6256</v>
      </c>
      <c r="AH97" s="4">
        <v>7437</v>
      </c>
      <c r="AI97" s="4">
        <v>8232</v>
      </c>
      <c r="AJ97" s="4">
        <v>12322</v>
      </c>
      <c r="AK97" s="4">
        <f t="shared" ref="AK97:AN97" si="141">AK98+AK99</f>
        <v>3367.2267062149895</v>
      </c>
      <c r="AL97" s="4">
        <f t="shared" ref="AL97" si="142">AL98+AL99</f>
        <v>7359.8111845100948</v>
      </c>
      <c r="AM97" s="4">
        <f t="shared" si="141"/>
        <v>-994</v>
      </c>
      <c r="AN97" s="4">
        <f t="shared" si="141"/>
        <v>586970.19005131687</v>
      </c>
    </row>
    <row r="98" spans="2:40" ht="13.5" customHeight="1" x14ac:dyDescent="0.25">
      <c r="B98" s="27" t="s">
        <v>66</v>
      </c>
      <c r="C98" s="2">
        <v>219</v>
      </c>
      <c r="D98" s="2">
        <v>676</v>
      </c>
      <c r="E98" s="2">
        <v>7759</v>
      </c>
      <c r="F98" s="2">
        <v>6868.3</v>
      </c>
      <c r="G98" s="2">
        <v>10019</v>
      </c>
      <c r="H98" s="2">
        <v>10272.247965845281</v>
      </c>
      <c r="I98" s="2">
        <v>13904.112416864646</v>
      </c>
      <c r="J98" s="2">
        <v>4927.3885458249151</v>
      </c>
      <c r="K98" s="39">
        <v>7643.0731714469621</v>
      </c>
      <c r="L98" s="39">
        <v>-2328.3498851443369</v>
      </c>
      <c r="M98" s="39">
        <v>930185.48592164565</v>
      </c>
      <c r="O98" s="39">
        <v>2014</v>
      </c>
      <c r="P98" s="2">
        <v>1556</v>
      </c>
      <c r="Q98" s="60">
        <v>3122</v>
      </c>
      <c r="R98" s="60">
        <v>2576</v>
      </c>
      <c r="S98" s="60">
        <v>10.108427232526475</v>
      </c>
      <c r="T98" s="60">
        <v>4910.2509685998584</v>
      </c>
      <c r="U98" s="81">
        <f>[1]Dochody!$G39</f>
        <v>-3683.51378386335</v>
      </c>
      <c r="V98" s="81">
        <f>[1]Dochody!$C39</f>
        <v>21265.38869207264</v>
      </c>
      <c r="X98" s="39">
        <v>3760</v>
      </c>
      <c r="Y98" s="2">
        <v>3865</v>
      </c>
      <c r="Z98" s="2">
        <v>5660</v>
      </c>
      <c r="AA98" s="2">
        <v>6688</v>
      </c>
      <c r="AB98" s="39">
        <v>865.67665679585866</v>
      </c>
      <c r="AC98" s="39">
        <v>5778.3908509438343</v>
      </c>
      <c r="AD98" s="39">
        <f>[3]Dochody!G39</f>
        <v>-1976.0305339644724</v>
      </c>
      <c r="AE98" s="39">
        <f>[3]Dochody!C39</f>
        <v>230090.18283531463</v>
      </c>
      <c r="AG98" s="39">
        <v>6271</v>
      </c>
      <c r="AH98" s="2">
        <v>7383</v>
      </c>
      <c r="AI98" s="2">
        <v>8152</v>
      </c>
      <c r="AJ98" s="2">
        <v>11622</v>
      </c>
      <c r="AK98" s="2">
        <v>3030.2267062149895</v>
      </c>
      <c r="AL98" s="2">
        <v>7550.8111845100948</v>
      </c>
      <c r="AM98" s="2">
        <f>[2]Dochody!G39</f>
        <v>-1094</v>
      </c>
      <c r="AN98" s="2">
        <f>[2]Dochody!C39</f>
        <v>583862.19005131687</v>
      </c>
    </row>
    <row r="99" spans="2:40" ht="13.5" customHeight="1" x14ac:dyDescent="0.25">
      <c r="B99" s="27" t="s">
        <v>67</v>
      </c>
      <c r="C99" s="2">
        <v>38</v>
      </c>
      <c r="D99" s="2">
        <v>21</v>
      </c>
      <c r="E99" s="2">
        <v>674</v>
      </c>
      <c r="F99" s="2">
        <v>41.1</v>
      </c>
      <c r="G99" s="2">
        <v>0</v>
      </c>
      <c r="H99" s="2">
        <v>35</v>
      </c>
      <c r="I99" s="2">
        <v>937</v>
      </c>
      <c r="J99" s="2">
        <v>437</v>
      </c>
      <c r="K99" s="39">
        <v>-423</v>
      </c>
      <c r="L99" s="39">
        <v>297</v>
      </c>
      <c r="M99" s="39">
        <v>5384</v>
      </c>
      <c r="O99" s="39">
        <v>26</v>
      </c>
      <c r="P99" s="2">
        <v>-14</v>
      </c>
      <c r="Q99" s="60">
        <v>0</v>
      </c>
      <c r="R99" s="60"/>
      <c r="S99" s="60">
        <v>196</v>
      </c>
      <c r="T99" s="60">
        <v>80</v>
      </c>
      <c r="U99" s="81">
        <f>[1]Dochody!$G40</f>
        <v>154</v>
      </c>
      <c r="V99" s="81">
        <f>[1]Dochody!$C40</f>
        <v>-630</v>
      </c>
      <c r="X99" s="39">
        <v>37</v>
      </c>
      <c r="Y99" s="2">
        <v>1</v>
      </c>
      <c r="Z99" s="2">
        <v>82</v>
      </c>
      <c r="AA99" s="2">
        <v>531</v>
      </c>
      <c r="AB99" s="39">
        <v>264</v>
      </c>
      <c r="AC99" s="39">
        <v>-123</v>
      </c>
      <c r="AD99" s="39">
        <f>[3]Dochody!G40</f>
        <v>271</v>
      </c>
      <c r="AE99" s="39">
        <f>[3]Dochody!C40</f>
        <v>1054</v>
      </c>
      <c r="AG99" s="39">
        <v>-15</v>
      </c>
      <c r="AH99" s="2">
        <v>54</v>
      </c>
      <c r="AI99" s="2">
        <v>80</v>
      </c>
      <c r="AJ99" s="2">
        <v>700</v>
      </c>
      <c r="AK99" s="2">
        <v>337</v>
      </c>
      <c r="AL99" s="2">
        <v>-191</v>
      </c>
      <c r="AM99" s="2">
        <f>[2]Dochody!G40</f>
        <v>100</v>
      </c>
      <c r="AN99" s="2">
        <f>[2]Dochody!C40</f>
        <v>3108</v>
      </c>
    </row>
    <row r="100" spans="2:40" ht="4.9000000000000004" customHeight="1" x14ac:dyDescent="0.25">
      <c r="B100" s="27"/>
      <c r="C100" s="19"/>
      <c r="D100" s="19"/>
      <c r="E100" s="19"/>
      <c r="F100" s="32"/>
      <c r="G100" s="32"/>
      <c r="H100" s="32"/>
      <c r="I100" s="32"/>
      <c r="J100" s="32"/>
      <c r="K100" s="74"/>
      <c r="L100" s="74"/>
      <c r="M100" s="74"/>
      <c r="O100" s="47"/>
      <c r="P100" s="32"/>
      <c r="Q100" s="32"/>
      <c r="R100" s="32"/>
      <c r="S100" s="32"/>
      <c r="T100" s="32"/>
      <c r="U100" s="87"/>
      <c r="V100" s="87"/>
      <c r="X100" s="47"/>
      <c r="Y100" s="32"/>
      <c r="Z100" s="32"/>
      <c r="AA100" s="32"/>
      <c r="AB100" s="74"/>
      <c r="AC100" s="74"/>
      <c r="AD100" s="74"/>
      <c r="AE100" s="74"/>
      <c r="AG100" s="47"/>
      <c r="AH100" s="32"/>
      <c r="AI100" s="32"/>
      <c r="AJ100" s="32"/>
      <c r="AK100" s="32"/>
      <c r="AL100" s="32"/>
      <c r="AM100" s="32"/>
      <c r="AN100" s="32"/>
    </row>
    <row r="101" spans="2:40" ht="13.5" customHeight="1" x14ac:dyDescent="0.25">
      <c r="B101" s="12" t="s">
        <v>75</v>
      </c>
      <c r="C101" s="4">
        <f t="shared" ref="C101:D101" si="143">SUM(C102:C104)</f>
        <v>676</v>
      </c>
      <c r="D101" s="4">
        <f t="shared" si="143"/>
        <v>924</v>
      </c>
      <c r="E101" s="4">
        <f>SUM(E102:E104)</f>
        <v>-723</v>
      </c>
      <c r="F101" s="4">
        <f>SUM(F102:F104)</f>
        <v>493.1</v>
      </c>
      <c r="G101" s="4">
        <f>SUM(G102:G104)</f>
        <v>184</v>
      </c>
      <c r="H101" s="4">
        <f t="shared" ref="H101:M101" si="144">SUM(H102:H105)</f>
        <v>-799</v>
      </c>
      <c r="I101" s="4">
        <f t="shared" si="144"/>
        <v>4134</v>
      </c>
      <c r="J101" s="4">
        <f t="shared" si="144"/>
        <v>-7214</v>
      </c>
      <c r="K101" s="4">
        <f t="shared" si="144"/>
        <v>6314</v>
      </c>
      <c r="L101" s="4">
        <f t="shared" si="144"/>
        <v>8416</v>
      </c>
      <c r="M101" s="4">
        <f t="shared" si="144"/>
        <v>-8358</v>
      </c>
      <c r="O101" s="40">
        <f t="shared" ref="O101:AA101" si="145">SUM(O102:O104)</f>
        <v>0</v>
      </c>
      <c r="P101" s="4">
        <f t="shared" si="145"/>
        <v>0</v>
      </c>
      <c r="Q101" s="4">
        <f t="shared" ref="Q101:R101" si="146">SUM(Q102:Q104)</f>
        <v>0</v>
      </c>
      <c r="R101" s="4">
        <f t="shared" si="146"/>
        <v>0</v>
      </c>
      <c r="S101" s="4">
        <f>SUM(S102:S105)</f>
        <v>-1452</v>
      </c>
      <c r="T101" s="4">
        <f>SUM(T102:T105)</f>
        <v>2043</v>
      </c>
      <c r="U101" s="4">
        <f>SUM(U102:U105)</f>
        <v>3421</v>
      </c>
      <c r="V101" s="4">
        <f>SUM(V102:V105)</f>
        <v>-1089</v>
      </c>
      <c r="X101" s="40">
        <f t="shared" si="145"/>
        <v>1820</v>
      </c>
      <c r="Y101" s="4">
        <f t="shared" si="145"/>
        <v>0</v>
      </c>
      <c r="Z101" s="4">
        <f t="shared" si="145"/>
        <v>0</v>
      </c>
      <c r="AA101" s="4">
        <f t="shared" si="145"/>
        <v>0</v>
      </c>
      <c r="AB101" s="4">
        <f>SUM(AB102:AB105)</f>
        <v>-5169</v>
      </c>
      <c r="AC101" s="4">
        <f>SUM(AC102:AC105)</f>
        <v>4513</v>
      </c>
      <c r="AD101" s="4">
        <f>SUM(AD102:AD105)</f>
        <v>3990</v>
      </c>
      <c r="AE101" s="4">
        <f>SUM(AE102:AE105)</f>
        <v>2838</v>
      </c>
      <c r="AG101" s="40">
        <v>531</v>
      </c>
      <c r="AH101" s="4">
        <v>0</v>
      </c>
      <c r="AI101" s="4">
        <v>0</v>
      </c>
      <c r="AJ101" s="4">
        <v>0</v>
      </c>
      <c r="AK101" s="4">
        <f>SUM(AK102:AK105)</f>
        <v>-4990</v>
      </c>
      <c r="AL101" s="4">
        <f>SUM(AL102:AL105)</f>
        <v>4630</v>
      </c>
      <c r="AM101" s="4">
        <f>SUM(AM102:AM105)</f>
        <v>10678</v>
      </c>
      <c r="AN101" s="4">
        <f>SUM(AN102:AN105)</f>
        <v>-18925</v>
      </c>
    </row>
    <row r="102" spans="2:40" ht="13.5" customHeight="1" x14ac:dyDescent="0.25">
      <c r="B102" s="27" t="s">
        <v>68</v>
      </c>
      <c r="C102" s="2">
        <v>-15</v>
      </c>
      <c r="D102" s="2">
        <v>0</v>
      </c>
      <c r="E102" s="2">
        <v>-555</v>
      </c>
      <c r="F102" s="2">
        <v>656.2</v>
      </c>
      <c r="G102" s="2">
        <v>285</v>
      </c>
      <c r="H102" s="2">
        <v>0</v>
      </c>
      <c r="I102" s="2"/>
      <c r="J102" s="2"/>
      <c r="K102" s="39"/>
      <c r="L102" s="39"/>
      <c r="M102" s="39"/>
      <c r="O102" s="39">
        <v>0</v>
      </c>
      <c r="P102" s="2">
        <v>0</v>
      </c>
      <c r="Q102" s="2">
        <v>0</v>
      </c>
      <c r="R102" s="2">
        <v>0</v>
      </c>
      <c r="S102" s="2">
        <v>0</v>
      </c>
      <c r="T102" s="2"/>
      <c r="U102" s="84"/>
      <c r="V102" s="84"/>
      <c r="X102" s="39">
        <v>656</v>
      </c>
      <c r="Y102" s="2">
        <v>0</v>
      </c>
      <c r="Z102" s="2">
        <v>0</v>
      </c>
      <c r="AA102" s="2">
        <v>0</v>
      </c>
      <c r="AB102" s="39"/>
      <c r="AC102" s="39"/>
      <c r="AD102" s="39"/>
      <c r="AE102" s="39"/>
      <c r="AG102" s="39">
        <v>656</v>
      </c>
      <c r="AH102" s="2">
        <v>0</v>
      </c>
      <c r="AI102" s="2">
        <v>0</v>
      </c>
      <c r="AJ102" s="2">
        <v>0</v>
      </c>
      <c r="AK102" s="2"/>
      <c r="AL102" s="2"/>
      <c r="AM102" s="2"/>
      <c r="AN102" s="2"/>
    </row>
    <row r="103" spans="2:40" ht="22.5" x14ac:dyDescent="0.25">
      <c r="B103" s="30" t="s">
        <v>69</v>
      </c>
      <c r="C103" s="2">
        <v>0</v>
      </c>
      <c r="D103" s="2">
        <v>0</v>
      </c>
      <c r="E103" s="2">
        <v>-557</v>
      </c>
      <c r="F103" s="2">
        <v>-124.7</v>
      </c>
      <c r="G103" s="2">
        <v>-54</v>
      </c>
      <c r="H103" s="2">
        <v>0</v>
      </c>
      <c r="I103" s="2"/>
      <c r="J103" s="2"/>
      <c r="K103" s="39"/>
      <c r="L103" s="39"/>
      <c r="M103" s="39"/>
      <c r="O103" s="39">
        <v>0</v>
      </c>
      <c r="P103" s="2">
        <v>0</v>
      </c>
      <c r="Q103" s="2">
        <v>0</v>
      </c>
      <c r="R103" s="2">
        <v>0</v>
      </c>
      <c r="S103" s="2">
        <v>0</v>
      </c>
      <c r="T103" s="2"/>
      <c r="U103" s="84"/>
      <c r="V103" s="84"/>
      <c r="X103" s="39">
        <v>-125</v>
      </c>
      <c r="Y103" s="2">
        <v>0</v>
      </c>
      <c r="Z103" s="2">
        <v>0</v>
      </c>
      <c r="AA103" s="2">
        <v>0</v>
      </c>
      <c r="AB103" s="39"/>
      <c r="AC103" s="39"/>
      <c r="AD103" s="39"/>
      <c r="AE103" s="39"/>
      <c r="AG103" s="39">
        <v>-125</v>
      </c>
      <c r="AH103" s="2">
        <v>0</v>
      </c>
      <c r="AI103" s="2">
        <v>0</v>
      </c>
      <c r="AJ103" s="2">
        <v>0</v>
      </c>
      <c r="AK103" s="2"/>
      <c r="AL103" s="2"/>
      <c r="AM103" s="2"/>
      <c r="AN103" s="2"/>
    </row>
    <row r="104" spans="2:40" ht="13.5" customHeight="1" x14ac:dyDescent="0.25">
      <c r="B104" s="27" t="s">
        <v>70</v>
      </c>
      <c r="C104" s="2">
        <v>691</v>
      </c>
      <c r="D104" s="2">
        <v>924</v>
      </c>
      <c r="E104" s="2">
        <v>389</v>
      </c>
      <c r="F104" s="2">
        <v>-38.4</v>
      </c>
      <c r="G104" s="2">
        <v>-47</v>
      </c>
      <c r="H104" s="2">
        <v>-937</v>
      </c>
      <c r="I104" s="2">
        <v>4272</v>
      </c>
      <c r="J104" s="2">
        <v>-7214</v>
      </c>
      <c r="K104" s="39">
        <v>6314</v>
      </c>
      <c r="L104" s="39">
        <v>8416</v>
      </c>
      <c r="M104" s="39">
        <v>-8358</v>
      </c>
      <c r="O104" s="39">
        <v>0</v>
      </c>
      <c r="P104" s="2">
        <v>0</v>
      </c>
      <c r="Q104" s="2">
        <v>0</v>
      </c>
      <c r="R104" s="2">
        <v>0</v>
      </c>
      <c r="S104" s="2">
        <v>-1452</v>
      </c>
      <c r="T104" s="2">
        <v>2043</v>
      </c>
      <c r="U104" s="84">
        <f>[1]Dochody!$G$45</f>
        <v>3421</v>
      </c>
      <c r="V104" s="84">
        <f>[1]Dochody!$C$45</f>
        <v>-1089</v>
      </c>
      <c r="X104" s="39">
        <v>1289</v>
      </c>
      <c r="Y104" s="2">
        <v>0</v>
      </c>
      <c r="Z104" s="2">
        <v>0</v>
      </c>
      <c r="AA104" s="2">
        <v>0</v>
      </c>
      <c r="AB104" s="39">
        <v>-5169</v>
      </c>
      <c r="AC104" s="39">
        <v>4513</v>
      </c>
      <c r="AD104" s="39">
        <f>[3]Dochody!G45</f>
        <v>3990</v>
      </c>
      <c r="AE104" s="39">
        <f>[3]Dochody!C45</f>
        <v>2838</v>
      </c>
      <c r="AG104" s="39">
        <v>0</v>
      </c>
      <c r="AH104" s="2">
        <v>0</v>
      </c>
      <c r="AI104" s="2">
        <v>0</v>
      </c>
      <c r="AJ104" s="2">
        <v>0</v>
      </c>
      <c r="AK104" s="2">
        <v>-4990</v>
      </c>
      <c r="AL104" s="2">
        <v>4630</v>
      </c>
      <c r="AM104" s="2">
        <f>[2]Dochody!G45</f>
        <v>10678</v>
      </c>
      <c r="AN104" s="2">
        <f>[2]Dochody!C45</f>
        <v>-18925</v>
      </c>
    </row>
    <row r="105" spans="2:40" ht="22.5" x14ac:dyDescent="0.25">
      <c r="B105" s="30" t="s">
        <v>123</v>
      </c>
      <c r="C105" s="2"/>
      <c r="D105" s="2"/>
      <c r="E105" s="2"/>
      <c r="F105" s="2"/>
      <c r="G105" s="2"/>
      <c r="H105" s="2">
        <v>138</v>
      </c>
      <c r="I105" s="2">
        <v>-138</v>
      </c>
      <c r="J105" s="2"/>
      <c r="K105" s="39"/>
      <c r="L105" s="39"/>
      <c r="M105" s="39"/>
      <c r="O105" s="39"/>
      <c r="P105" s="2"/>
      <c r="Q105" s="2"/>
      <c r="R105" s="2"/>
      <c r="S105" s="2"/>
      <c r="T105" s="2"/>
      <c r="U105" s="84"/>
      <c r="V105" s="84"/>
      <c r="X105" s="39"/>
      <c r="Y105" s="2"/>
      <c r="Z105" s="2"/>
      <c r="AA105" s="2"/>
      <c r="AB105" s="39"/>
      <c r="AC105" s="39"/>
      <c r="AD105" s="39"/>
      <c r="AE105" s="39"/>
      <c r="AG105" s="39"/>
      <c r="AH105" s="2"/>
      <c r="AI105" s="2"/>
      <c r="AJ105" s="2"/>
      <c r="AK105" s="2"/>
      <c r="AL105" s="2"/>
      <c r="AM105" s="2"/>
      <c r="AN105" s="2"/>
    </row>
    <row r="106" spans="2:40" ht="4.9000000000000004" customHeight="1" x14ac:dyDescent="0.25">
      <c r="B106" s="27"/>
      <c r="C106" s="19"/>
      <c r="D106" s="19"/>
      <c r="E106" s="19"/>
      <c r="F106" s="32"/>
      <c r="G106" s="32"/>
      <c r="H106" s="32"/>
      <c r="I106" s="32"/>
      <c r="J106" s="32"/>
      <c r="K106" s="74"/>
      <c r="L106" s="74"/>
      <c r="M106" s="74"/>
      <c r="O106" s="47"/>
      <c r="P106" s="32"/>
      <c r="Q106" s="32"/>
      <c r="R106" s="32"/>
      <c r="S106" s="32"/>
      <c r="T106" s="32"/>
      <c r="U106" s="87"/>
      <c r="V106" s="87"/>
      <c r="X106" s="47"/>
      <c r="Y106" s="32"/>
      <c r="Z106" s="32"/>
      <c r="AA106" s="32"/>
      <c r="AB106" s="74"/>
      <c r="AC106" s="74"/>
      <c r="AD106" s="74"/>
      <c r="AE106" s="74"/>
      <c r="AG106" s="47"/>
      <c r="AH106" s="32"/>
      <c r="AI106" s="32"/>
      <c r="AJ106" s="32"/>
      <c r="AK106" s="32"/>
      <c r="AL106" s="32"/>
      <c r="AM106" s="32"/>
      <c r="AN106" s="32"/>
    </row>
    <row r="107" spans="2:40" ht="13.5" customHeight="1" x14ac:dyDescent="0.25">
      <c r="B107" s="8" t="s">
        <v>71</v>
      </c>
      <c r="C107" s="4">
        <f t="shared" ref="C107:M107" si="147">C95+C101</f>
        <v>933</v>
      </c>
      <c r="D107" s="4">
        <f t="shared" si="147"/>
        <v>1621</v>
      </c>
      <c r="E107" s="4">
        <f t="shared" si="147"/>
        <v>7710</v>
      </c>
      <c r="F107" s="4">
        <f t="shared" si="147"/>
        <v>7402.5600000000159</v>
      </c>
      <c r="G107" s="4">
        <f t="shared" si="147"/>
        <v>10203</v>
      </c>
      <c r="H107" s="4">
        <f t="shared" si="147"/>
        <v>9508</v>
      </c>
      <c r="I107" s="4">
        <f t="shared" si="147"/>
        <v>18975</v>
      </c>
      <c r="J107" s="4">
        <f t="shared" si="147"/>
        <v>-1850</v>
      </c>
      <c r="K107" s="4">
        <f t="shared" ref="K107" si="148">K95+K101</f>
        <v>13534</v>
      </c>
      <c r="L107" s="4">
        <f t="shared" si="147"/>
        <v>6385</v>
      </c>
      <c r="M107" s="4">
        <f t="shared" si="147"/>
        <v>927211</v>
      </c>
      <c r="O107" s="40">
        <f t="shared" ref="O107:U107" si="149">O95+O101</f>
        <v>2040</v>
      </c>
      <c r="P107" s="4">
        <f t="shared" si="149"/>
        <v>1542</v>
      </c>
      <c r="Q107" s="4">
        <f t="shared" si="149"/>
        <v>3122</v>
      </c>
      <c r="R107" s="4">
        <f t="shared" si="149"/>
        <v>2788</v>
      </c>
      <c r="S107" s="4">
        <f t="shared" si="149"/>
        <v>-1246</v>
      </c>
      <c r="T107" s="4">
        <f t="shared" si="149"/>
        <v>7033</v>
      </c>
      <c r="U107" s="4">
        <f t="shared" si="149"/>
        <v>-109</v>
      </c>
      <c r="V107" s="4">
        <f t="shared" ref="V107" si="150">V95+V101</f>
        <v>19546</v>
      </c>
      <c r="X107" s="40">
        <f t="shared" ref="X107:AE107" si="151">X95+X101</f>
        <v>5617</v>
      </c>
      <c r="Y107" s="4">
        <f t="shared" si="151"/>
        <v>3865</v>
      </c>
      <c r="Z107" s="4">
        <f t="shared" si="151"/>
        <v>5742</v>
      </c>
      <c r="AA107" s="4">
        <f t="shared" si="151"/>
        <v>7219</v>
      </c>
      <c r="AB107" s="4">
        <f t="shared" si="151"/>
        <v>-4039</v>
      </c>
      <c r="AC107" s="4">
        <f t="shared" si="151"/>
        <v>10168</v>
      </c>
      <c r="AD107" s="4">
        <f t="shared" si="151"/>
        <v>2285</v>
      </c>
      <c r="AE107" s="4">
        <f t="shared" si="151"/>
        <v>233982</v>
      </c>
      <c r="AG107" s="40">
        <v>6787</v>
      </c>
      <c r="AH107" s="4">
        <v>7437</v>
      </c>
      <c r="AI107" s="4">
        <v>8232</v>
      </c>
      <c r="AJ107" s="4">
        <v>12323</v>
      </c>
      <c r="AK107" s="4">
        <f>AK95+AK101</f>
        <v>-1623</v>
      </c>
      <c r="AL107" s="4">
        <f>AL95+AL101</f>
        <v>11990</v>
      </c>
      <c r="AM107" s="4">
        <f>AM95+AM101</f>
        <v>9684</v>
      </c>
      <c r="AN107" s="4">
        <f>AN95+AN101</f>
        <v>568045</v>
      </c>
    </row>
    <row r="108" spans="2:40" ht="13.5" customHeight="1" x14ac:dyDescent="0.25">
      <c r="B108" s="8"/>
      <c r="C108" s="28"/>
      <c r="D108" s="28"/>
      <c r="E108" s="28"/>
      <c r="F108" s="36"/>
      <c r="G108" s="36"/>
      <c r="H108" s="36"/>
      <c r="I108" s="36"/>
      <c r="J108" s="36"/>
      <c r="K108" s="77"/>
      <c r="L108" s="77"/>
      <c r="M108" s="77"/>
      <c r="O108" s="50"/>
      <c r="P108" s="36"/>
      <c r="Q108" s="36"/>
      <c r="R108" s="36"/>
      <c r="S108" s="36"/>
      <c r="T108" s="36"/>
      <c r="U108" s="90"/>
      <c r="V108" s="90"/>
      <c r="X108" s="50"/>
      <c r="Y108" s="36"/>
      <c r="Z108" s="36"/>
      <c r="AA108" s="36"/>
      <c r="AB108" s="77"/>
      <c r="AC108" s="77"/>
      <c r="AD108" s="77"/>
      <c r="AE108" s="77"/>
    </row>
    <row r="112" spans="2:40" ht="13.5" customHeight="1" x14ac:dyDescent="0.25">
      <c r="AA112" s="61"/>
      <c r="AB112" s="61"/>
      <c r="AC112" s="61"/>
      <c r="AD112" s="61"/>
      <c r="AE112" s="61"/>
    </row>
    <row r="113" spans="2:40" ht="13.5" customHeight="1" x14ac:dyDescent="0.25">
      <c r="G113"/>
      <c r="H113"/>
      <c r="I113"/>
      <c r="J113"/>
      <c r="K113"/>
      <c r="L113"/>
      <c r="M113"/>
    </row>
    <row r="114" spans="2:40" ht="13.5" customHeight="1" x14ac:dyDescent="0.25">
      <c r="B114" s="21" t="s">
        <v>74</v>
      </c>
      <c r="C114" s="18"/>
      <c r="D114" s="18"/>
      <c r="G114"/>
      <c r="H114"/>
      <c r="I114"/>
      <c r="J114"/>
      <c r="K114"/>
      <c r="L114"/>
      <c r="M114"/>
    </row>
    <row r="115" spans="2:40" ht="13.5" customHeight="1" x14ac:dyDescent="0.25">
      <c r="B115" s="9" t="s">
        <v>81</v>
      </c>
      <c r="G115"/>
      <c r="H115"/>
      <c r="I115"/>
      <c r="J115"/>
      <c r="K115"/>
      <c r="L115"/>
      <c r="M115"/>
    </row>
    <row r="116" spans="2:40" ht="13.5" customHeight="1" thickBot="1" x14ac:dyDescent="0.3">
      <c r="B116" s="9" t="s">
        <v>82</v>
      </c>
      <c r="C116" s="18"/>
      <c r="D116" s="18"/>
      <c r="E116" s="18"/>
      <c r="F116" s="16"/>
      <c r="G116" s="57"/>
      <c r="H116" s="57"/>
      <c r="I116" s="57"/>
      <c r="J116" s="57"/>
      <c r="O116" s="45"/>
      <c r="P116" s="16"/>
      <c r="Q116" s="16"/>
      <c r="R116" s="16"/>
      <c r="S116" s="16"/>
      <c r="T116" s="16"/>
      <c r="U116" s="85"/>
      <c r="V116" s="85"/>
      <c r="W116" s="58"/>
      <c r="X116" s="45"/>
      <c r="Y116" s="16"/>
      <c r="Z116" s="16"/>
      <c r="AA116" s="16"/>
      <c r="AF116" s="58"/>
      <c r="AG116" s="45"/>
      <c r="AH116" s="16"/>
      <c r="AI116" s="16"/>
      <c r="AJ116" s="16"/>
      <c r="AK116" s="16"/>
      <c r="AL116" s="16"/>
      <c r="AM116" s="16"/>
      <c r="AN116" s="16"/>
    </row>
    <row r="117" spans="2:40" ht="23.25" thickTop="1" x14ac:dyDescent="0.25">
      <c r="B117" s="8"/>
      <c r="C117" s="18"/>
      <c r="D117" s="18"/>
      <c r="E117" s="29" t="s">
        <v>38</v>
      </c>
      <c r="F117" s="29" t="s">
        <v>39</v>
      </c>
      <c r="G117" s="29" t="s">
        <v>97</v>
      </c>
      <c r="H117" s="29" t="s">
        <v>114</v>
      </c>
      <c r="I117" s="29" t="s">
        <v>122</v>
      </c>
      <c r="J117" s="29" t="s">
        <v>133</v>
      </c>
      <c r="K117" s="29" t="s">
        <v>141</v>
      </c>
      <c r="L117" s="29" t="s">
        <v>149</v>
      </c>
      <c r="M117" s="29" t="s">
        <v>156</v>
      </c>
      <c r="O117" s="37" t="s">
        <v>86</v>
      </c>
      <c r="P117" s="29" t="s">
        <v>87</v>
      </c>
      <c r="Q117" s="29" t="s">
        <v>99</v>
      </c>
      <c r="R117" s="29" t="s">
        <v>116</v>
      </c>
      <c r="S117" s="29" t="s">
        <v>125</v>
      </c>
      <c r="T117" s="29" t="s">
        <v>135</v>
      </c>
      <c r="U117" s="29" t="s">
        <v>143</v>
      </c>
      <c r="V117" s="29" t="s">
        <v>152</v>
      </c>
      <c r="W117" s="59"/>
      <c r="X117" s="37" t="s">
        <v>90</v>
      </c>
      <c r="Y117" s="55" t="s">
        <v>91</v>
      </c>
      <c r="Z117" s="55" t="s">
        <v>101</v>
      </c>
      <c r="AA117" s="55" t="s">
        <v>118</v>
      </c>
      <c r="AB117" s="55" t="s">
        <v>128</v>
      </c>
      <c r="AC117" s="55" t="s">
        <v>137</v>
      </c>
      <c r="AD117" s="55" t="s">
        <v>145</v>
      </c>
      <c r="AE117" s="55" t="s">
        <v>153</v>
      </c>
      <c r="AF117" s="59"/>
      <c r="AG117" s="37" t="s">
        <v>94</v>
      </c>
      <c r="AH117" s="55" t="s">
        <v>95</v>
      </c>
      <c r="AI117" s="55" t="s">
        <v>103</v>
      </c>
      <c r="AJ117" s="55" t="s">
        <v>120</v>
      </c>
      <c r="AK117" s="55" t="s">
        <v>131</v>
      </c>
      <c r="AL117" s="55" t="s">
        <v>139</v>
      </c>
      <c r="AM117" s="55" t="s">
        <v>148</v>
      </c>
      <c r="AN117" s="55" t="s">
        <v>154</v>
      </c>
    </row>
    <row r="118" spans="2:40" ht="4.9000000000000004" customHeight="1" x14ac:dyDescent="0.25">
      <c r="B118" s="8"/>
      <c r="C118" s="18"/>
      <c r="D118" s="18"/>
      <c r="E118" s="5"/>
      <c r="F118" s="5"/>
      <c r="G118" s="5"/>
      <c r="H118" s="5"/>
      <c r="I118" s="5"/>
      <c r="J118" s="5"/>
      <c r="K118" s="44"/>
      <c r="L118" s="44"/>
      <c r="M118" s="44"/>
      <c r="O118" s="51"/>
      <c r="P118" s="5"/>
      <c r="Q118" s="5"/>
      <c r="R118" s="5"/>
      <c r="S118" s="5"/>
      <c r="T118" s="5"/>
      <c r="U118" s="82"/>
      <c r="V118" s="82"/>
      <c r="X118" s="51"/>
      <c r="Y118" s="5"/>
      <c r="Z118" s="5"/>
      <c r="AA118" s="5"/>
      <c r="AB118" s="44"/>
      <c r="AC118" s="44"/>
      <c r="AD118" s="44"/>
      <c r="AE118" s="5"/>
      <c r="AG118" s="51"/>
      <c r="AH118" s="5"/>
      <c r="AI118" s="5"/>
      <c r="AJ118" s="5"/>
      <c r="AK118" s="5"/>
      <c r="AL118" s="5"/>
      <c r="AM118" s="5"/>
      <c r="AN118" s="5"/>
    </row>
    <row r="119" spans="2:40" ht="13.5" customHeight="1" x14ac:dyDescent="0.25">
      <c r="B119" s="22" t="s">
        <v>40</v>
      </c>
      <c r="C119" s="18"/>
      <c r="D119" s="18"/>
      <c r="E119" s="2">
        <v>43576</v>
      </c>
      <c r="F119" s="2">
        <v>32490.5</v>
      </c>
      <c r="G119" s="2">
        <v>41244</v>
      </c>
      <c r="H119" s="2">
        <v>74815</v>
      </c>
      <c r="I119" s="2">
        <v>78568</v>
      </c>
      <c r="J119" s="2">
        <v>86614</v>
      </c>
      <c r="K119" s="39">
        <v>196125</v>
      </c>
      <c r="L119" s="39">
        <v>255615</v>
      </c>
      <c r="M119" s="39">
        <v>975909</v>
      </c>
      <c r="O119" s="39">
        <v>8748</v>
      </c>
      <c r="P119" s="2">
        <v>8236</v>
      </c>
      <c r="Q119" s="60">
        <v>14712</v>
      </c>
      <c r="R119" s="60">
        <v>18865</v>
      </c>
      <c r="S119" s="60">
        <v>18305</v>
      </c>
      <c r="T119" s="60">
        <v>37166</v>
      </c>
      <c r="U119" s="81">
        <f>'[1]n.23-31'!$G$32</f>
        <v>56921</v>
      </c>
      <c r="V119" s="81">
        <f>'[1]n.23-31'!$C$32</f>
        <v>77867</v>
      </c>
      <c r="X119" s="39">
        <v>17136</v>
      </c>
      <c r="Y119" s="2">
        <v>15807</v>
      </c>
      <c r="Z119" s="2">
        <v>31558.488416719003</v>
      </c>
      <c r="AA119" s="2">
        <v>34886</v>
      </c>
      <c r="AB119" s="39">
        <v>42767</v>
      </c>
      <c r="AC119" s="39">
        <v>69210</v>
      </c>
      <c r="AD119" s="39">
        <v>118213</v>
      </c>
      <c r="AE119" s="2">
        <v>267862</v>
      </c>
      <c r="AG119" s="39">
        <v>24788</v>
      </c>
      <c r="AH119" s="2">
        <v>30209</v>
      </c>
      <c r="AI119" s="2">
        <v>53857</v>
      </c>
      <c r="AJ119" s="2">
        <v>59021</v>
      </c>
      <c r="AK119" s="2">
        <v>65437</v>
      </c>
      <c r="AL119" s="2">
        <v>127099</v>
      </c>
      <c r="AM119" s="2">
        <v>188773</v>
      </c>
      <c r="AN119" s="2">
        <f>'[2]n.23-31'!C33</f>
        <v>615659</v>
      </c>
    </row>
    <row r="120" spans="2:40" ht="13.5" customHeight="1" x14ac:dyDescent="0.25">
      <c r="B120" s="22" t="s">
        <v>41</v>
      </c>
      <c r="C120" s="18"/>
      <c r="D120" s="18"/>
      <c r="E120" s="2">
        <v>88595</v>
      </c>
      <c r="F120" s="2">
        <v>115319.6</v>
      </c>
      <c r="G120" s="2">
        <v>127238</v>
      </c>
      <c r="H120" s="2">
        <v>151777.831365366</v>
      </c>
      <c r="I120" s="2">
        <v>185023</v>
      </c>
      <c r="J120" s="2">
        <v>214150</v>
      </c>
      <c r="K120" s="39">
        <v>224285</v>
      </c>
      <c r="L120" s="39">
        <v>284107</v>
      </c>
      <c r="M120" s="39">
        <v>858265</v>
      </c>
      <c r="O120" s="39">
        <v>23564</v>
      </c>
      <c r="P120" s="2">
        <v>27566</v>
      </c>
      <c r="Q120" s="60">
        <v>33166</v>
      </c>
      <c r="R120" s="60">
        <v>40558</v>
      </c>
      <c r="S120" s="60">
        <v>55281</v>
      </c>
      <c r="T120" s="60">
        <v>51947</v>
      </c>
      <c r="U120" s="81">
        <f>'[1]n.23-31'!$G33</f>
        <v>64271</v>
      </c>
      <c r="V120" s="81">
        <f>'[1]n.23-31'!$C33</f>
        <v>124906</v>
      </c>
      <c r="X120" s="39">
        <v>53245</v>
      </c>
      <c r="Y120" s="2">
        <v>60540</v>
      </c>
      <c r="Z120" s="2">
        <v>69257.031438801001</v>
      </c>
      <c r="AA120" s="2">
        <v>93613</v>
      </c>
      <c r="AB120" s="39">
        <v>105776</v>
      </c>
      <c r="AC120" s="39">
        <v>108204</v>
      </c>
      <c r="AD120" s="39">
        <v>139302</v>
      </c>
      <c r="AE120" s="2">
        <v>310085</v>
      </c>
      <c r="AG120" s="39">
        <v>83923</v>
      </c>
      <c r="AH120" s="2">
        <v>90671</v>
      </c>
      <c r="AI120" s="2">
        <v>109751</v>
      </c>
      <c r="AJ120" s="2">
        <v>137362</v>
      </c>
      <c r="AK120" s="2">
        <v>159559</v>
      </c>
      <c r="AL120" s="2">
        <v>161603</v>
      </c>
      <c r="AM120" s="2">
        <v>213658</v>
      </c>
      <c r="AN120" s="2">
        <f>'[2]n.23-31'!C34</f>
        <v>566297</v>
      </c>
    </row>
    <row r="121" spans="2:40" ht="13.5" customHeight="1" x14ac:dyDescent="0.25">
      <c r="B121" s="22" t="s">
        <v>76</v>
      </c>
      <c r="C121" s="18"/>
      <c r="D121" s="18"/>
      <c r="E121" s="2">
        <v>-37069</v>
      </c>
      <c r="F121" s="2">
        <v>-28965</v>
      </c>
      <c r="G121" s="2">
        <v>-34527</v>
      </c>
      <c r="H121" s="2">
        <v>-60419</v>
      </c>
      <c r="I121" s="2">
        <v>-64414</v>
      </c>
      <c r="J121" s="2">
        <v>-84089</v>
      </c>
      <c r="K121" s="39">
        <v>-176103</v>
      </c>
      <c r="L121" s="39">
        <v>-240706</v>
      </c>
      <c r="M121" s="39">
        <v>-295478</v>
      </c>
      <c r="O121" s="39">
        <v>-7849</v>
      </c>
      <c r="P121" s="2">
        <v>-7595</v>
      </c>
      <c r="Q121" s="60">
        <v>-12730</v>
      </c>
      <c r="R121" s="60">
        <v>-16293</v>
      </c>
      <c r="S121" s="60">
        <v>-18068</v>
      </c>
      <c r="T121" s="60">
        <v>-33804</v>
      </c>
      <c r="U121" s="81">
        <f>'[1]n.23-31'!$G34</f>
        <v>-55336</v>
      </c>
      <c r="V121" s="81">
        <f>'[1]n.23-31'!$C34</f>
        <v>-66869</v>
      </c>
      <c r="X121" s="39">
        <v>-15202</v>
      </c>
      <c r="Y121" s="2">
        <v>-13245</v>
      </c>
      <c r="Z121" s="2">
        <v>-25953</v>
      </c>
      <c r="AA121" s="2">
        <v>-30788</v>
      </c>
      <c r="AB121" s="39">
        <v>-42087</v>
      </c>
      <c r="AC121" s="39">
        <v>-62398</v>
      </c>
      <c r="AD121" s="39">
        <v>-112571</v>
      </c>
      <c r="AE121" s="2">
        <v>-123103</v>
      </c>
      <c r="AG121" s="39">
        <v>-22511</v>
      </c>
      <c r="AH121" s="2">
        <v>-25169</v>
      </c>
      <c r="AI121" s="2">
        <v>-43290</v>
      </c>
      <c r="AJ121" s="2">
        <v>-51379</v>
      </c>
      <c r="AK121" s="2">
        <v>-63619</v>
      </c>
      <c r="AL121" s="2">
        <v>-113767</v>
      </c>
      <c r="AM121" s="2">
        <v>-178001</v>
      </c>
      <c r="AN121" s="2">
        <f>'[2]n.23-31'!C35</f>
        <v>-211029</v>
      </c>
    </row>
    <row r="122" spans="2:40" ht="13.5" customHeight="1" x14ac:dyDescent="0.25">
      <c r="B122" s="22" t="s">
        <v>52</v>
      </c>
      <c r="C122" s="18"/>
      <c r="D122" s="18"/>
      <c r="E122" s="2">
        <v>-68540</v>
      </c>
      <c r="F122" s="2">
        <v>-86438.2</v>
      </c>
      <c r="G122" s="2">
        <v>-95591</v>
      </c>
      <c r="H122" s="2">
        <v>-119141.79999551951</v>
      </c>
      <c r="I122" s="2">
        <v>-143906</v>
      </c>
      <c r="J122" s="2">
        <v>-169732</v>
      </c>
      <c r="K122" s="39">
        <v>-177136</v>
      </c>
      <c r="L122" s="39">
        <v>-227238</v>
      </c>
      <c r="M122" s="39">
        <v>-394526</v>
      </c>
      <c r="O122" s="39">
        <v>-16882</v>
      </c>
      <c r="P122" s="2">
        <v>-20200</v>
      </c>
      <c r="Q122" s="60">
        <v>-24862</v>
      </c>
      <c r="R122" s="60">
        <v>-31372</v>
      </c>
      <c r="S122" s="60">
        <v>-44058</v>
      </c>
      <c r="T122" s="60">
        <v>-38823</v>
      </c>
      <c r="U122" s="81">
        <f>'[1]n.23-31'!$G35</f>
        <v>-52910</v>
      </c>
      <c r="V122" s="81">
        <f>'[1]n.23-31'!$C35</f>
        <v>-82479</v>
      </c>
      <c r="X122" s="39">
        <v>-39227</v>
      </c>
      <c r="Y122" s="2">
        <v>-45614</v>
      </c>
      <c r="Z122" s="2">
        <v>-53428.676237965003</v>
      </c>
      <c r="AA122" s="2">
        <v>-72474</v>
      </c>
      <c r="AB122" s="39">
        <v>-85219</v>
      </c>
      <c r="AC122" s="39">
        <v>-81384</v>
      </c>
      <c r="AD122" s="39">
        <v>-112910</v>
      </c>
      <c r="AE122" s="2">
        <v>-150398</v>
      </c>
      <c r="AG122" s="39">
        <v>-61992</v>
      </c>
      <c r="AH122" s="2">
        <v>-67708</v>
      </c>
      <c r="AI122" s="2">
        <v>-85956</v>
      </c>
      <c r="AJ122" s="2">
        <v>-105825</v>
      </c>
      <c r="AK122" s="2">
        <v>-128877</v>
      </c>
      <c r="AL122" s="2">
        <v>-124461</v>
      </c>
      <c r="AM122" s="2">
        <v>-171720</v>
      </c>
      <c r="AN122" s="2">
        <f>'[2]n.23-31'!C36</f>
        <v>-253819</v>
      </c>
    </row>
    <row r="123" spans="2:40" ht="13.5" customHeight="1" x14ac:dyDescent="0.25">
      <c r="B123" s="12" t="s">
        <v>77</v>
      </c>
      <c r="C123" s="18"/>
      <c r="D123" s="18"/>
      <c r="E123" s="4">
        <f t="shared" ref="E123:M123" si="152">SUM(E119:E122)</f>
        <v>26562</v>
      </c>
      <c r="F123" s="4">
        <f t="shared" si="152"/>
        <v>32406.900000000009</v>
      </c>
      <c r="G123" s="4">
        <f t="shared" si="152"/>
        <v>38364</v>
      </c>
      <c r="H123" s="4">
        <f t="shared" si="152"/>
        <v>47032.031369846489</v>
      </c>
      <c r="I123" s="4">
        <f t="shared" si="152"/>
        <v>55271</v>
      </c>
      <c r="J123" s="4">
        <f t="shared" si="152"/>
        <v>46943</v>
      </c>
      <c r="K123" s="4">
        <f t="shared" ref="K123" si="153">SUM(K119:K122)</f>
        <v>67171</v>
      </c>
      <c r="L123" s="4">
        <f t="shared" si="152"/>
        <v>71778</v>
      </c>
      <c r="M123" s="4">
        <f t="shared" si="152"/>
        <v>1144170</v>
      </c>
      <c r="O123" s="40">
        <f t="shared" ref="O123:AE123" si="154">SUM(O119:O122)</f>
        <v>7581</v>
      </c>
      <c r="P123" s="4">
        <f t="shared" si="154"/>
        <v>8007</v>
      </c>
      <c r="Q123" s="4">
        <f t="shared" ref="Q123:U123" si="155">SUM(Q119:Q122)</f>
        <v>10286</v>
      </c>
      <c r="R123" s="4">
        <f t="shared" si="155"/>
        <v>11758</v>
      </c>
      <c r="S123" s="4">
        <f t="shared" si="155"/>
        <v>11460</v>
      </c>
      <c r="T123" s="4">
        <f t="shared" si="155"/>
        <v>16486</v>
      </c>
      <c r="U123" s="4">
        <f t="shared" si="155"/>
        <v>12946</v>
      </c>
      <c r="V123" s="4">
        <f t="shared" ref="V123" si="156">SUM(V119:V122)</f>
        <v>53425</v>
      </c>
      <c r="X123" s="40">
        <f t="shared" si="154"/>
        <v>15952</v>
      </c>
      <c r="Y123" s="4">
        <f t="shared" si="154"/>
        <v>17488</v>
      </c>
      <c r="Z123" s="4">
        <f t="shared" si="154"/>
        <v>21433.843617555001</v>
      </c>
      <c r="AA123" s="4">
        <f t="shared" si="154"/>
        <v>25237</v>
      </c>
      <c r="AB123" s="4">
        <f t="shared" si="154"/>
        <v>21237</v>
      </c>
      <c r="AC123" s="4">
        <f t="shared" ref="AC123" si="157">SUM(AC119:AC122)</f>
        <v>33632</v>
      </c>
      <c r="AD123" s="4">
        <f t="shared" si="154"/>
        <v>32034</v>
      </c>
      <c r="AE123" s="4">
        <f t="shared" si="154"/>
        <v>304446</v>
      </c>
      <c r="AG123" s="40">
        <v>24208</v>
      </c>
      <c r="AH123" s="4">
        <v>28003</v>
      </c>
      <c r="AI123" s="4">
        <v>34362</v>
      </c>
      <c r="AJ123" s="4">
        <v>39179</v>
      </c>
      <c r="AK123" s="4">
        <f t="shared" ref="AK123:AN123" si="158">SUM(AK119:AK122)</f>
        <v>32500</v>
      </c>
      <c r="AL123" s="4">
        <f t="shared" ref="AL123" si="159">SUM(AL119:AL122)</f>
        <v>50474</v>
      </c>
      <c r="AM123" s="4">
        <f t="shared" si="158"/>
        <v>52710</v>
      </c>
      <c r="AN123" s="4">
        <f t="shared" si="158"/>
        <v>717108</v>
      </c>
    </row>
    <row r="124" spans="2:40" ht="4.9000000000000004" customHeight="1" x14ac:dyDescent="0.25">
      <c r="B124" s="31"/>
      <c r="C124" s="18"/>
      <c r="D124" s="18"/>
      <c r="E124" s="19"/>
      <c r="F124" s="32"/>
      <c r="G124" s="32"/>
      <c r="H124" s="32"/>
      <c r="I124" s="32"/>
      <c r="J124" s="32"/>
      <c r="K124" s="74"/>
      <c r="L124" s="74"/>
      <c r="M124" s="74"/>
      <c r="O124" s="47"/>
      <c r="P124" s="32"/>
      <c r="Q124" s="32"/>
      <c r="R124" s="32"/>
      <c r="S124" s="32"/>
      <c r="T124" s="32"/>
      <c r="U124" s="87"/>
      <c r="V124" s="87"/>
      <c r="X124" s="47"/>
      <c r="Y124" s="32"/>
      <c r="Z124" s="32"/>
      <c r="AA124" s="32"/>
      <c r="AB124" s="74"/>
      <c r="AC124" s="74"/>
      <c r="AD124" s="74"/>
      <c r="AE124" s="32"/>
      <c r="AG124" s="47"/>
      <c r="AH124" s="32"/>
      <c r="AI124" s="32"/>
      <c r="AJ124" s="32"/>
      <c r="AK124" s="32"/>
      <c r="AL124" s="32"/>
      <c r="AM124" s="32"/>
      <c r="AN124" s="32"/>
    </row>
    <row r="125" spans="2:40" ht="13.5" customHeight="1" x14ac:dyDescent="0.25">
      <c r="B125" s="22" t="s">
        <v>78</v>
      </c>
      <c r="C125" s="18"/>
      <c r="D125" s="18"/>
      <c r="E125" s="2">
        <v>-11968</v>
      </c>
      <c r="F125" s="2">
        <v>-12605.5</v>
      </c>
      <c r="G125" s="2">
        <v>-16833</v>
      </c>
      <c r="H125" s="2">
        <v>-20392.923174676002</v>
      </c>
      <c r="I125" s="2">
        <v>-22440</v>
      </c>
      <c r="J125" s="2">
        <v>-30052</v>
      </c>
      <c r="K125" s="39">
        <v>-38143</v>
      </c>
      <c r="L125" s="39">
        <v>-44883</v>
      </c>
      <c r="M125" s="39">
        <v>-60222.437292324001</v>
      </c>
      <c r="O125" s="39">
        <v>-3063</v>
      </c>
      <c r="P125" s="2">
        <v>-3706.7415799999999</v>
      </c>
      <c r="Q125" s="60">
        <v>-4808</v>
      </c>
      <c r="R125" s="60">
        <v>-4752.7424366980003</v>
      </c>
      <c r="S125" s="60">
        <v>-5938</v>
      </c>
      <c r="T125" s="60">
        <v>-8126</v>
      </c>
      <c r="U125" s="81">
        <f>'[1]n.23-31'!$G38</f>
        <v>-10718</v>
      </c>
      <c r="V125" s="81">
        <f>'[1]n.23-31'!$C38</f>
        <v>-13647.566650000001</v>
      </c>
      <c r="X125" s="39">
        <v>-5925</v>
      </c>
      <c r="Y125" s="2">
        <v>-7875</v>
      </c>
      <c r="Z125" s="2">
        <v>-9696.0424154960001</v>
      </c>
      <c r="AA125" s="2">
        <v>-10242.581192852</v>
      </c>
      <c r="AB125" s="39">
        <v>-14756</v>
      </c>
      <c r="AC125" s="39">
        <v>-16959</v>
      </c>
      <c r="AD125" s="39">
        <v>-21889</v>
      </c>
      <c r="AE125" s="2">
        <v>-28870.330480000001</v>
      </c>
      <c r="AG125" s="39">
        <v>-11460.883791152581</v>
      </c>
      <c r="AH125" s="2">
        <v>-12120</v>
      </c>
      <c r="AI125" s="2">
        <v>-15066</v>
      </c>
      <c r="AJ125" s="2">
        <v>-15197.426067662</v>
      </c>
      <c r="AK125" s="2">
        <v>-21877</v>
      </c>
      <c r="AL125" s="2">
        <v>-26986</v>
      </c>
      <c r="AM125" s="2">
        <v>-33049.92987</v>
      </c>
      <c r="AN125" s="2">
        <f>'[2]n.23-31'!C39</f>
        <v>-44193.842731800003</v>
      </c>
    </row>
    <row r="126" spans="2:40" ht="13.5" customHeight="1" x14ac:dyDescent="0.25">
      <c r="B126" s="22" t="s">
        <v>79</v>
      </c>
      <c r="C126" s="18"/>
      <c r="D126" s="18"/>
      <c r="E126" s="2">
        <v>-6526</v>
      </c>
      <c r="F126" s="2">
        <v>-8025.7</v>
      </c>
      <c r="G126" s="2">
        <v>-8795</v>
      </c>
      <c r="H126" s="2">
        <v>-10820.653606945998</v>
      </c>
      <c r="I126" s="2">
        <v>-14424</v>
      </c>
      <c r="J126" s="2">
        <v>-10970</v>
      </c>
      <c r="K126" s="39">
        <v>-14612</v>
      </c>
      <c r="L126" s="39">
        <v>-19857</v>
      </c>
      <c r="M126" s="39">
        <v>-34622</v>
      </c>
      <c r="O126" s="39">
        <v>-1823</v>
      </c>
      <c r="P126" s="2">
        <v>-1975.4090200000001</v>
      </c>
      <c r="Q126" s="60">
        <v>-2192</v>
      </c>
      <c r="R126" s="60">
        <v>-2810.3620828140001</v>
      </c>
      <c r="S126" s="60">
        <v>-3910</v>
      </c>
      <c r="T126" s="60">
        <v>-3496</v>
      </c>
      <c r="U126" s="81">
        <f>'[1]n.23-31'!$G39-13</f>
        <v>-4288</v>
      </c>
      <c r="V126" s="81">
        <f>'[1]n.23-31'!$C39</f>
        <v>-5564</v>
      </c>
      <c r="X126" s="39">
        <v>-4283</v>
      </c>
      <c r="Y126" s="2">
        <v>-4207</v>
      </c>
      <c r="Z126" s="2">
        <v>-4688.8583229679998</v>
      </c>
      <c r="AA126" s="2">
        <v>-6257.5940202099991</v>
      </c>
      <c r="AB126" s="39">
        <v>-4979</v>
      </c>
      <c r="AC126" s="39">
        <v>-7252</v>
      </c>
      <c r="AD126" s="39">
        <v>-9605</v>
      </c>
      <c r="AE126" s="2">
        <v>-11923</v>
      </c>
      <c r="AG126" s="39">
        <v>-3631.1162088474207</v>
      </c>
      <c r="AH126" s="2">
        <v>-6288</v>
      </c>
      <c r="AI126" s="2">
        <v>-7353</v>
      </c>
      <c r="AJ126" s="2">
        <v>-9582.1667149099994</v>
      </c>
      <c r="AK126" s="2">
        <v>-7430</v>
      </c>
      <c r="AL126" s="2">
        <v>-10661</v>
      </c>
      <c r="AM126" s="2">
        <v>-15269</v>
      </c>
      <c r="AN126" s="2">
        <f>'[2]n.23-31'!C40</f>
        <v>-23437</v>
      </c>
    </row>
    <row r="127" spans="2:40" ht="4.9000000000000004" customHeight="1" x14ac:dyDescent="0.25">
      <c r="B127" s="31"/>
      <c r="C127" s="18"/>
      <c r="D127" s="18"/>
      <c r="E127" s="2"/>
      <c r="F127" s="2"/>
      <c r="G127" s="2"/>
      <c r="H127" s="2"/>
      <c r="I127" s="2"/>
      <c r="J127" s="2"/>
      <c r="K127" s="39"/>
      <c r="L127" s="39"/>
      <c r="M127" s="39"/>
      <c r="O127" s="39"/>
      <c r="P127" s="2"/>
      <c r="Q127" s="2"/>
      <c r="R127" s="2"/>
      <c r="S127" s="2"/>
      <c r="T127" s="2"/>
      <c r="U127" s="84"/>
      <c r="V127" s="84"/>
      <c r="X127" s="39"/>
      <c r="Y127" s="2"/>
      <c r="Z127" s="2"/>
      <c r="AA127" s="2"/>
      <c r="AB127" s="39"/>
      <c r="AC127" s="39"/>
      <c r="AD127" s="39"/>
      <c r="AE127" s="2"/>
      <c r="AG127" s="39"/>
      <c r="AH127" s="2"/>
      <c r="AI127" s="2"/>
      <c r="AJ127" s="2"/>
      <c r="AK127" s="2"/>
      <c r="AL127" s="2"/>
      <c r="AM127" s="2"/>
      <c r="AN127" s="2"/>
    </row>
    <row r="128" spans="2:40" ht="13.5" customHeight="1" x14ac:dyDescent="0.25">
      <c r="B128" s="12" t="s">
        <v>80</v>
      </c>
      <c r="C128" s="18"/>
      <c r="D128" s="18"/>
      <c r="E128" s="4">
        <f>SUM(E123:E126)</f>
        <v>8068</v>
      </c>
      <c r="F128" s="4">
        <f t="shared" ref="F128:AE128" si="160">SUM(F123:F126)</f>
        <v>11775.700000000008</v>
      </c>
      <c r="G128" s="4">
        <f t="shared" si="160"/>
        <v>12736</v>
      </c>
      <c r="H128" s="4">
        <f t="shared" si="160"/>
        <v>15818.454588224489</v>
      </c>
      <c r="I128" s="4">
        <f t="shared" si="160"/>
        <v>18407</v>
      </c>
      <c r="J128" s="4">
        <f t="shared" si="160"/>
        <v>5921</v>
      </c>
      <c r="K128" s="4">
        <f t="shared" ref="K128" si="161">SUM(K123:K126)</f>
        <v>14416</v>
      </c>
      <c r="L128" s="4">
        <f t="shared" si="160"/>
        <v>7038</v>
      </c>
      <c r="M128" s="4">
        <f t="shared" si="160"/>
        <v>1049325.5627076761</v>
      </c>
      <c r="O128" s="40">
        <f t="shared" si="160"/>
        <v>2695</v>
      </c>
      <c r="P128" s="4">
        <f t="shared" si="160"/>
        <v>2324.8494000000001</v>
      </c>
      <c r="Q128" s="4">
        <f t="shared" ref="Q128:U128" si="162">SUM(Q123:Q126)</f>
        <v>3286</v>
      </c>
      <c r="R128" s="4">
        <f t="shared" si="162"/>
        <v>4194.8954804879995</v>
      </c>
      <c r="S128" s="4">
        <f t="shared" si="162"/>
        <v>1612</v>
      </c>
      <c r="T128" s="4">
        <f t="shared" si="162"/>
        <v>4864</v>
      </c>
      <c r="U128" s="4">
        <f t="shared" si="162"/>
        <v>-2060</v>
      </c>
      <c r="V128" s="4">
        <f t="shared" ref="V128" si="163">SUM(V123:V126)</f>
        <v>34213.433349999999</v>
      </c>
      <c r="X128" s="40">
        <f t="shared" si="160"/>
        <v>5744</v>
      </c>
      <c r="Y128" s="4">
        <f t="shared" si="160"/>
        <v>5406</v>
      </c>
      <c r="Z128" s="4">
        <f t="shared" si="160"/>
        <v>7048.9428790910015</v>
      </c>
      <c r="AA128" s="4">
        <f t="shared" si="160"/>
        <v>8736.8247869380011</v>
      </c>
      <c r="AB128" s="4">
        <f t="shared" si="160"/>
        <v>1502</v>
      </c>
      <c r="AC128" s="4">
        <f t="shared" ref="AC128" si="164">SUM(AC123:AC126)</f>
        <v>9421</v>
      </c>
      <c r="AD128" s="4">
        <f t="shared" si="160"/>
        <v>540</v>
      </c>
      <c r="AE128" s="4">
        <f t="shared" si="160"/>
        <v>263652.66952</v>
      </c>
      <c r="AG128" s="40">
        <v>9115.9999999999982</v>
      </c>
      <c r="AH128" s="4">
        <v>9595</v>
      </c>
      <c r="AI128" s="4">
        <v>11943</v>
      </c>
      <c r="AJ128" s="4">
        <v>14399.407217428001</v>
      </c>
      <c r="AK128" s="4">
        <f t="shared" ref="AK128:AN128" si="165">SUM(AK123:AK126)</f>
        <v>3193</v>
      </c>
      <c r="AL128" s="4">
        <f t="shared" ref="AL128" si="166">SUM(AL123:AL126)</f>
        <v>12827</v>
      </c>
      <c r="AM128" s="4">
        <f t="shared" si="165"/>
        <v>4391.0701300000001</v>
      </c>
      <c r="AN128" s="4">
        <f t="shared" si="165"/>
        <v>649477.15726819995</v>
      </c>
    </row>
    <row r="129" spans="2:40" ht="4.9000000000000004" customHeight="1" x14ac:dyDescent="0.25">
      <c r="B129" s="31"/>
      <c r="C129" s="18"/>
      <c r="D129" s="18"/>
      <c r="E129" s="2"/>
      <c r="F129" s="2"/>
      <c r="G129" s="2"/>
      <c r="H129" s="2"/>
      <c r="I129" s="2"/>
      <c r="J129" s="2"/>
      <c r="K129" s="39"/>
      <c r="L129" s="39"/>
      <c r="M129" s="39"/>
      <c r="O129" s="39"/>
      <c r="P129" s="2"/>
      <c r="Q129" s="2"/>
      <c r="R129" s="2"/>
      <c r="S129" s="2"/>
      <c r="T129" s="2"/>
      <c r="U129" s="84"/>
      <c r="V129" s="84"/>
      <c r="X129" s="39"/>
      <c r="Y129" s="2"/>
      <c r="Z129" s="2"/>
      <c r="AA129" s="2"/>
      <c r="AB129" s="39"/>
      <c r="AC129" s="39"/>
      <c r="AD129" s="39"/>
      <c r="AE129" s="2"/>
      <c r="AG129" s="39"/>
      <c r="AH129" s="2"/>
      <c r="AI129" s="2"/>
      <c r="AJ129" s="2"/>
      <c r="AK129" s="2"/>
      <c r="AL129" s="2"/>
      <c r="AM129" s="2"/>
      <c r="AN129" s="2"/>
    </row>
    <row r="130" spans="2:40" ht="13.5" customHeight="1" x14ac:dyDescent="0.25">
      <c r="B130" s="22" t="s">
        <v>42</v>
      </c>
      <c r="C130" s="18"/>
      <c r="D130" s="18"/>
      <c r="E130" s="2">
        <v>1162</v>
      </c>
      <c r="F130" s="2">
        <v>1250.44</v>
      </c>
      <c r="G130" s="2">
        <v>980</v>
      </c>
      <c r="H130" s="2">
        <v>2119.7737284120003</v>
      </c>
      <c r="I130" s="2">
        <v>1262</v>
      </c>
      <c r="J130" s="2">
        <v>1740.3223482779999</v>
      </c>
      <c r="K130" s="39">
        <v>3903</v>
      </c>
      <c r="L130" s="39">
        <v>2471</v>
      </c>
      <c r="M130" s="39">
        <v>4494</v>
      </c>
      <c r="N130" s="52"/>
      <c r="O130" s="39">
        <v>323</v>
      </c>
      <c r="P130" s="2">
        <v>348</v>
      </c>
      <c r="Q130" s="60">
        <v>457</v>
      </c>
      <c r="R130" s="60">
        <v>241</v>
      </c>
      <c r="S130" s="60">
        <v>293</v>
      </c>
      <c r="T130" s="60">
        <v>226</v>
      </c>
      <c r="U130" s="81">
        <f>U66</f>
        <v>438</v>
      </c>
      <c r="V130" s="81">
        <f>V66</f>
        <v>1679</v>
      </c>
      <c r="W130" s="52"/>
      <c r="X130" s="39">
        <v>589</v>
      </c>
      <c r="Y130" s="2">
        <v>575</v>
      </c>
      <c r="Z130" s="2">
        <v>1403.9213160660001</v>
      </c>
      <c r="AA130" s="2">
        <v>468</v>
      </c>
      <c r="AB130" s="39">
        <v>761</v>
      </c>
      <c r="AC130" s="39">
        <v>714</v>
      </c>
      <c r="AD130" s="39">
        <v>1340</v>
      </c>
      <c r="AE130" s="2">
        <v>2543</v>
      </c>
      <c r="AF130" s="52"/>
      <c r="AG130" s="39">
        <v>961</v>
      </c>
      <c r="AH130" s="2">
        <v>770</v>
      </c>
      <c r="AI130" s="2">
        <v>1692</v>
      </c>
      <c r="AJ130" s="2">
        <v>712</v>
      </c>
      <c r="AK130" s="2">
        <v>1314.2729832979999</v>
      </c>
      <c r="AL130" s="2">
        <v>1033</v>
      </c>
      <c r="AM130" s="2">
        <v>1639</v>
      </c>
      <c r="AN130" s="2">
        <f>'[2]n.23-31'!C43</f>
        <v>3435</v>
      </c>
    </row>
    <row r="131" spans="2:40" ht="13.5" customHeight="1" x14ac:dyDescent="0.25">
      <c r="B131" s="22" t="s">
        <v>53</v>
      </c>
      <c r="C131" s="18"/>
      <c r="D131" s="18"/>
      <c r="E131" s="2">
        <v>-684</v>
      </c>
      <c r="F131" s="2">
        <v>-1470.36</v>
      </c>
      <c r="G131" s="2">
        <v>-603</v>
      </c>
      <c r="H131" s="2">
        <v>-1445.4903699577833</v>
      </c>
      <c r="I131" s="2">
        <v>-1439</v>
      </c>
      <c r="J131" s="2">
        <v>-1999.3223482779999</v>
      </c>
      <c r="K131" s="39">
        <v>-1688</v>
      </c>
      <c r="L131" s="39">
        <v>-2316</v>
      </c>
      <c r="M131" s="39">
        <v>-6199</v>
      </c>
      <c r="N131" s="52"/>
      <c r="O131" s="39">
        <v>-94</v>
      </c>
      <c r="P131" s="2">
        <v>-292</v>
      </c>
      <c r="Q131" s="60">
        <v>-136</v>
      </c>
      <c r="R131" s="60">
        <v>-156</v>
      </c>
      <c r="S131" s="60">
        <v>-184</v>
      </c>
      <c r="T131" s="60">
        <v>-319</v>
      </c>
      <c r="U131" s="81">
        <f>U78</f>
        <v>-620</v>
      </c>
      <c r="V131" s="81">
        <f>V78</f>
        <v>-5127</v>
      </c>
      <c r="W131" s="52"/>
      <c r="X131" s="39">
        <v>-536</v>
      </c>
      <c r="Y131" s="2">
        <v>-290</v>
      </c>
      <c r="Z131" s="2">
        <v>-945.10074683363996</v>
      </c>
      <c r="AA131" s="2">
        <v>-427</v>
      </c>
      <c r="AB131" s="39">
        <v>-443</v>
      </c>
      <c r="AC131" s="39">
        <v>-559</v>
      </c>
      <c r="AD131" s="39">
        <v>-1572</v>
      </c>
      <c r="AE131" s="2">
        <v>-5440</v>
      </c>
      <c r="AF131" s="52"/>
      <c r="AG131" s="39">
        <v>-780</v>
      </c>
      <c r="AH131" s="2">
        <v>-490</v>
      </c>
      <c r="AI131" s="2">
        <v>-1123</v>
      </c>
      <c r="AJ131" s="2">
        <v>-919</v>
      </c>
      <c r="AK131" s="2">
        <v>-865.27298329799999</v>
      </c>
      <c r="AL131" s="2">
        <v>-692</v>
      </c>
      <c r="AM131" s="2">
        <v>-1834</v>
      </c>
      <c r="AN131" s="2">
        <f>'[2]n.23-31'!C44</f>
        <v>-5858</v>
      </c>
    </row>
    <row r="132" spans="2:40" ht="4.9000000000000004" customHeight="1" x14ac:dyDescent="0.25">
      <c r="B132" s="24"/>
      <c r="C132" s="18"/>
      <c r="D132" s="18"/>
      <c r="E132" s="2"/>
      <c r="F132" s="2"/>
      <c r="G132" s="2"/>
      <c r="H132" s="2"/>
      <c r="I132" s="2"/>
      <c r="J132" s="2"/>
      <c r="K132" s="39"/>
      <c r="L132" s="39"/>
      <c r="M132" s="39"/>
      <c r="N132" s="52"/>
      <c r="O132" s="39"/>
      <c r="P132" s="2"/>
      <c r="Q132" s="2"/>
      <c r="R132" s="2"/>
      <c r="S132" s="2"/>
      <c r="T132" s="2"/>
      <c r="U132" s="84"/>
      <c r="V132" s="84"/>
      <c r="W132" s="52"/>
      <c r="X132" s="39"/>
      <c r="Y132" s="2"/>
      <c r="Z132" s="2"/>
      <c r="AA132" s="2"/>
      <c r="AB132" s="39"/>
      <c r="AC132" s="39"/>
      <c r="AD132" s="39"/>
      <c r="AE132" s="2"/>
      <c r="AF132" s="52"/>
      <c r="AG132" s="39"/>
      <c r="AH132" s="2"/>
      <c r="AI132" s="2"/>
      <c r="AJ132" s="2"/>
      <c r="AK132" s="2"/>
      <c r="AL132" s="2"/>
      <c r="AM132" s="2"/>
      <c r="AN132" s="2"/>
    </row>
    <row r="133" spans="2:40" ht="13.5" customHeight="1" x14ac:dyDescent="0.25">
      <c r="B133" s="12" t="s">
        <v>55</v>
      </c>
      <c r="C133" s="18"/>
      <c r="D133" s="18"/>
      <c r="E133" s="4">
        <f>SUM(E128:E131)</f>
        <v>8546</v>
      </c>
      <c r="F133" s="4">
        <f t="shared" ref="F133:AD133" si="167">SUM(F128:F131)</f>
        <v>11555.780000000008</v>
      </c>
      <c r="G133" s="4">
        <f>SUM(G128:G131)-1</f>
        <v>13112</v>
      </c>
      <c r="H133" s="4">
        <f t="shared" si="167"/>
        <v>16492.737946678706</v>
      </c>
      <c r="I133" s="4">
        <f t="shared" si="167"/>
        <v>18230</v>
      </c>
      <c r="J133" s="4">
        <f t="shared" si="167"/>
        <v>5662</v>
      </c>
      <c r="K133" s="91">
        <f t="shared" ref="K133:M133" si="168">SUM(K128:K131)</f>
        <v>16631</v>
      </c>
      <c r="L133" s="91">
        <f t="shared" si="168"/>
        <v>7193</v>
      </c>
      <c r="M133" s="91">
        <f t="shared" si="168"/>
        <v>1047620.5627076761</v>
      </c>
      <c r="N133" s="52"/>
      <c r="O133" s="40">
        <f t="shared" si="167"/>
        <v>2924</v>
      </c>
      <c r="P133" s="4">
        <f t="shared" si="167"/>
        <v>2380.8494000000001</v>
      </c>
      <c r="Q133" s="4">
        <f t="shared" ref="Q133:T133" si="169">SUM(Q128:Q131)</f>
        <v>3607</v>
      </c>
      <c r="R133" s="4">
        <f t="shared" si="169"/>
        <v>4279.8954804879995</v>
      </c>
      <c r="S133" s="4">
        <f t="shared" si="169"/>
        <v>1721</v>
      </c>
      <c r="T133" s="4">
        <f t="shared" si="169"/>
        <v>4771</v>
      </c>
      <c r="U133" s="4">
        <f t="shared" ref="U133:V133" si="170">SUM(U128:U131)</f>
        <v>-2242</v>
      </c>
      <c r="V133" s="4">
        <f t="shared" si="170"/>
        <v>30765.433349999999</v>
      </c>
      <c r="W133" s="52"/>
      <c r="X133" s="40">
        <f t="shared" si="167"/>
        <v>5797</v>
      </c>
      <c r="Y133" s="4">
        <f t="shared" si="167"/>
        <v>5691</v>
      </c>
      <c r="Z133" s="4">
        <f t="shared" si="167"/>
        <v>7507.7634483233624</v>
      </c>
      <c r="AA133" s="4">
        <f t="shared" si="167"/>
        <v>8777.8247869380011</v>
      </c>
      <c r="AB133" s="4">
        <f t="shared" si="167"/>
        <v>1820</v>
      </c>
      <c r="AC133" s="4">
        <f t="shared" ref="AC133" si="171">SUM(AC128:AC131)</f>
        <v>9576</v>
      </c>
      <c r="AD133" s="4">
        <f t="shared" si="167"/>
        <v>308</v>
      </c>
      <c r="AE133" s="4">
        <f t="shared" ref="AE133" si="172">SUM(AE128:AE131)</f>
        <v>260755.66952</v>
      </c>
      <c r="AF133" s="52"/>
      <c r="AG133" s="40">
        <v>9296.9999999999982</v>
      </c>
      <c r="AH133" s="4">
        <v>9875</v>
      </c>
      <c r="AI133" s="4">
        <v>12512</v>
      </c>
      <c r="AJ133" s="4">
        <v>14192.407217428001</v>
      </c>
      <c r="AK133" s="4">
        <f t="shared" ref="AK133:AN133" si="173">SUM(AK128:AK131)</f>
        <v>3642.0000000000005</v>
      </c>
      <c r="AL133" s="4">
        <f t="shared" ref="AL133" si="174">SUM(AL128:AL131)</f>
        <v>13168</v>
      </c>
      <c r="AM133" s="4">
        <f t="shared" si="173"/>
        <v>4196.0701300000001</v>
      </c>
      <c r="AN133" s="4">
        <f t="shared" si="173"/>
        <v>647054.15726819995</v>
      </c>
    </row>
    <row r="134" spans="2:40" ht="4.9000000000000004" customHeight="1" x14ac:dyDescent="0.25">
      <c r="B134" s="12"/>
      <c r="C134" s="18"/>
      <c r="D134" s="18"/>
      <c r="E134" s="26"/>
      <c r="F134" s="33"/>
      <c r="G134" s="33"/>
      <c r="H134" s="33"/>
      <c r="I134" s="33"/>
      <c r="J134" s="33"/>
      <c r="K134" s="75"/>
      <c r="L134" s="75"/>
      <c r="M134" s="75"/>
      <c r="N134" s="52"/>
      <c r="O134" s="48"/>
      <c r="P134" s="33"/>
      <c r="Q134" s="33"/>
      <c r="R134" s="33"/>
      <c r="S134" s="33"/>
      <c r="T134" s="33"/>
      <c r="U134" s="88"/>
      <c r="V134" s="88"/>
      <c r="W134" s="52"/>
      <c r="X134" s="48"/>
      <c r="Y134" s="33"/>
      <c r="Z134" s="33"/>
      <c r="AA134" s="33"/>
      <c r="AB134" s="75"/>
      <c r="AC134" s="75"/>
      <c r="AD134" s="75"/>
      <c r="AE134" s="33"/>
      <c r="AF134" s="52"/>
      <c r="AG134" s="48"/>
      <c r="AH134" s="33"/>
      <c r="AI134" s="33"/>
      <c r="AJ134" s="33"/>
      <c r="AK134" s="33"/>
      <c r="AL134" s="33"/>
      <c r="AM134" s="33"/>
      <c r="AN134" s="33"/>
    </row>
    <row r="135" spans="2:40" ht="13.5" customHeight="1" x14ac:dyDescent="0.25">
      <c r="B135" s="22" t="s">
        <v>56</v>
      </c>
      <c r="C135" s="18"/>
      <c r="D135" s="18"/>
      <c r="E135" s="2">
        <v>1653</v>
      </c>
      <c r="F135" s="2">
        <v>247.91</v>
      </c>
      <c r="G135" s="2">
        <v>617</v>
      </c>
      <c r="H135" s="2">
        <f t="shared" ref="H135:K136" si="175">H83</f>
        <v>147</v>
      </c>
      <c r="I135" s="2">
        <f t="shared" si="175"/>
        <v>1228</v>
      </c>
      <c r="J135" s="2">
        <f t="shared" si="175"/>
        <v>3016</v>
      </c>
      <c r="K135" s="2">
        <f t="shared" si="175"/>
        <v>465</v>
      </c>
      <c r="L135" s="2">
        <f t="shared" ref="L135" si="176">L83</f>
        <v>3789</v>
      </c>
      <c r="M135" s="2">
        <v>929</v>
      </c>
      <c r="N135" s="52"/>
      <c r="O135" s="39">
        <f t="shared" ref="O135:Q136" si="177">O83</f>
        <v>321</v>
      </c>
      <c r="P135" s="2">
        <f t="shared" si="177"/>
        <v>388</v>
      </c>
      <c r="Q135" s="2">
        <f t="shared" si="177"/>
        <v>396</v>
      </c>
      <c r="R135" s="2">
        <v>520</v>
      </c>
      <c r="S135" s="2">
        <v>733</v>
      </c>
      <c r="T135" s="39">
        <f>T83</f>
        <v>1836</v>
      </c>
      <c r="U135" s="39">
        <f t="shared" ref="U135:V136" si="178">U83</f>
        <v>748</v>
      </c>
      <c r="V135" s="39">
        <f t="shared" si="178"/>
        <v>1024</v>
      </c>
      <c r="W135" s="52"/>
      <c r="X135" s="39">
        <f t="shared" ref="X135:AB136" si="179">X83</f>
        <v>74</v>
      </c>
      <c r="Y135" s="2">
        <f t="shared" si="179"/>
        <v>474</v>
      </c>
      <c r="Z135" s="2">
        <f t="shared" si="179"/>
        <v>266</v>
      </c>
      <c r="AA135" s="2">
        <f t="shared" si="179"/>
        <v>1077</v>
      </c>
      <c r="AB135" s="2">
        <f t="shared" si="179"/>
        <v>1469</v>
      </c>
      <c r="AC135" s="2">
        <f t="shared" ref="AC135:AD135" si="180">AC83</f>
        <v>554</v>
      </c>
      <c r="AD135" s="2">
        <f t="shared" si="180"/>
        <v>2626</v>
      </c>
      <c r="AE135" s="2">
        <v>581</v>
      </c>
      <c r="AF135" s="52"/>
      <c r="AG135" s="39">
        <v>358</v>
      </c>
      <c r="AH135" s="2">
        <v>487</v>
      </c>
      <c r="AI135" s="2">
        <v>130</v>
      </c>
      <c r="AJ135" s="2">
        <v>1792</v>
      </c>
      <c r="AK135" s="2">
        <f t="shared" ref="AK135:AM136" si="181">AK83</f>
        <v>2025</v>
      </c>
      <c r="AL135" s="2">
        <f t="shared" si="181"/>
        <v>428</v>
      </c>
      <c r="AM135" s="2">
        <f t="shared" si="181"/>
        <v>2071</v>
      </c>
      <c r="AN135" s="2">
        <f>'[2]n.23-31'!C126</f>
        <v>7419</v>
      </c>
    </row>
    <row r="136" spans="2:40" ht="13.5" customHeight="1" x14ac:dyDescent="0.25">
      <c r="B136" s="22" t="s">
        <v>57</v>
      </c>
      <c r="C136" s="18"/>
      <c r="D136" s="18"/>
      <c r="E136" s="2">
        <v>-2777</v>
      </c>
      <c r="F136" s="2">
        <v>-3275.3</v>
      </c>
      <c r="G136" s="2">
        <v>-1803</v>
      </c>
      <c r="H136" s="2">
        <f t="shared" si="175"/>
        <v>-6036</v>
      </c>
      <c r="I136" s="2">
        <f t="shared" si="175"/>
        <v>-2435</v>
      </c>
      <c r="J136" s="2">
        <f t="shared" si="175"/>
        <v>-2692</v>
      </c>
      <c r="K136" s="2">
        <f t="shared" si="175"/>
        <v>-8748</v>
      </c>
      <c r="L136" s="2">
        <f t="shared" ref="L136" si="182">L84</f>
        <v>-8913</v>
      </c>
      <c r="M136" s="2">
        <v>-7984</v>
      </c>
      <c r="N136" s="52"/>
      <c r="O136" s="39">
        <f t="shared" si="177"/>
        <v>-667</v>
      </c>
      <c r="P136" s="2">
        <f t="shared" si="177"/>
        <v>-899</v>
      </c>
      <c r="Q136" s="2">
        <f t="shared" si="177"/>
        <v>-525</v>
      </c>
      <c r="R136" s="2">
        <v>-1277</v>
      </c>
      <c r="S136" s="2">
        <v>-854</v>
      </c>
      <c r="T136" s="39">
        <f>T84</f>
        <v>-902</v>
      </c>
      <c r="U136" s="39">
        <f>U84</f>
        <v>-1927</v>
      </c>
      <c r="V136" s="39">
        <f t="shared" si="178"/>
        <v>-6802</v>
      </c>
      <c r="W136" s="52"/>
      <c r="X136" s="39">
        <f t="shared" si="179"/>
        <v>-1189</v>
      </c>
      <c r="Y136" s="2">
        <f t="shared" si="179"/>
        <v>-1288</v>
      </c>
      <c r="Z136" s="2">
        <f t="shared" si="179"/>
        <v>-1799</v>
      </c>
      <c r="AA136" s="2">
        <f t="shared" si="179"/>
        <v>-1007</v>
      </c>
      <c r="AB136" s="2">
        <f t="shared" si="179"/>
        <v>-1431</v>
      </c>
      <c r="AC136" s="2">
        <f t="shared" ref="AC136:AD136" si="183">AC84</f>
        <v>-4353</v>
      </c>
      <c r="AD136" s="2">
        <f t="shared" si="183"/>
        <v>-4065</v>
      </c>
      <c r="AE136" s="2">
        <v>-7342</v>
      </c>
      <c r="AF136" s="52"/>
      <c r="AG136" s="39">
        <v>-1897</v>
      </c>
      <c r="AH136" s="2">
        <v>-1095</v>
      </c>
      <c r="AI136" s="2">
        <v>-3961</v>
      </c>
      <c r="AJ136" s="2">
        <v>-1494</v>
      </c>
      <c r="AK136" s="2">
        <f t="shared" si="181"/>
        <v>-1716</v>
      </c>
      <c r="AL136" s="2">
        <f t="shared" si="181"/>
        <v>-5775</v>
      </c>
      <c r="AM136" s="2">
        <f t="shared" si="181"/>
        <v>-6342</v>
      </c>
      <c r="AN136" s="2">
        <f>'[2]n.23-31'!C145</f>
        <v>-4509</v>
      </c>
    </row>
    <row r="137" spans="2:40" ht="4.9000000000000004" customHeight="1" x14ac:dyDescent="0.25">
      <c r="B137" s="22"/>
      <c r="C137" s="18"/>
      <c r="D137" s="18"/>
      <c r="E137" s="2"/>
      <c r="F137" s="2"/>
      <c r="G137" s="2"/>
      <c r="H137" s="2"/>
      <c r="I137" s="2"/>
      <c r="J137" s="2"/>
      <c r="K137" s="2"/>
      <c r="L137" s="2"/>
      <c r="M137" s="2"/>
      <c r="N137" s="52"/>
      <c r="O137" s="39"/>
      <c r="P137" s="2"/>
      <c r="Q137" s="2"/>
      <c r="R137" s="2"/>
      <c r="S137" s="2"/>
      <c r="T137" s="2"/>
      <c r="U137" s="84"/>
      <c r="V137" s="84"/>
      <c r="W137" s="52"/>
      <c r="X137" s="39"/>
      <c r="Y137" s="2"/>
      <c r="Z137" s="2"/>
      <c r="AA137" s="2"/>
      <c r="AB137" s="39"/>
      <c r="AC137" s="39"/>
      <c r="AD137" s="39"/>
      <c r="AE137" s="2"/>
      <c r="AF137" s="52"/>
      <c r="AG137" s="39"/>
      <c r="AH137" s="2"/>
      <c r="AI137" s="2"/>
      <c r="AJ137" s="2"/>
      <c r="AK137" s="2"/>
      <c r="AL137" s="2"/>
      <c r="AM137" s="2"/>
      <c r="AN137" s="2"/>
    </row>
    <row r="138" spans="2:40" ht="13.5" customHeight="1" x14ac:dyDescent="0.25">
      <c r="B138" s="12" t="s">
        <v>58</v>
      </c>
      <c r="C138" s="18"/>
      <c r="D138" s="18"/>
      <c r="E138" s="4">
        <f t="shared" ref="E138:J138" si="184">SUM(E133:E136)</f>
        <v>7422</v>
      </c>
      <c r="F138" s="4">
        <f t="shared" si="184"/>
        <v>8528.3900000000067</v>
      </c>
      <c r="G138" s="4">
        <f t="shared" si="184"/>
        <v>11926</v>
      </c>
      <c r="H138" s="4">
        <f t="shared" si="184"/>
        <v>10603.737946678706</v>
      </c>
      <c r="I138" s="4">
        <f t="shared" si="184"/>
        <v>17023</v>
      </c>
      <c r="J138" s="4">
        <f t="shared" si="184"/>
        <v>5986</v>
      </c>
      <c r="K138" s="4">
        <f t="shared" ref="K138:M138" si="185">SUM(K133:K136)</f>
        <v>8348</v>
      </c>
      <c r="L138" s="4">
        <f t="shared" si="185"/>
        <v>2069</v>
      </c>
      <c r="M138" s="4">
        <f t="shared" si="185"/>
        <v>1040565.5627076761</v>
      </c>
      <c r="N138" s="52"/>
      <c r="O138" s="40">
        <f t="shared" ref="O138:Z138" si="186">SUM(O133:O136)</f>
        <v>2578</v>
      </c>
      <c r="P138" s="4">
        <f t="shared" si="186"/>
        <v>1869.8494000000001</v>
      </c>
      <c r="Q138" s="4">
        <f t="shared" ref="Q138:R138" si="187">SUM(Q133:Q136)</f>
        <v>3478</v>
      </c>
      <c r="R138" s="4">
        <f t="shared" si="187"/>
        <v>3522.8954804879995</v>
      </c>
      <c r="S138" s="4">
        <f t="shared" ref="S138:U138" si="188">SUM(S133:S136)</f>
        <v>1600</v>
      </c>
      <c r="T138" s="4">
        <f t="shared" si="188"/>
        <v>5705</v>
      </c>
      <c r="U138" s="4">
        <f t="shared" si="188"/>
        <v>-3421</v>
      </c>
      <c r="V138" s="4">
        <f t="shared" ref="V138" si="189">SUM(V133:V136)</f>
        <v>24987.433349999999</v>
      </c>
      <c r="W138" s="52"/>
      <c r="X138" s="40">
        <f t="shared" si="186"/>
        <v>4682</v>
      </c>
      <c r="Y138" s="4">
        <f t="shared" si="186"/>
        <v>4877</v>
      </c>
      <c r="Z138" s="4">
        <f t="shared" si="186"/>
        <v>5974.7634483233624</v>
      </c>
      <c r="AA138" s="4">
        <f t="shared" ref="AA138:AE138" si="190">SUM(AA133:AA136)</f>
        <v>8847.8247869380011</v>
      </c>
      <c r="AB138" s="4">
        <f t="shared" si="190"/>
        <v>1858</v>
      </c>
      <c r="AC138" s="4">
        <f t="shared" ref="AC138" si="191">SUM(AC133:AC136)</f>
        <v>5777</v>
      </c>
      <c r="AD138" s="4">
        <f t="shared" si="190"/>
        <v>-1131</v>
      </c>
      <c r="AE138" s="4">
        <f t="shared" si="190"/>
        <v>253994.66952</v>
      </c>
      <c r="AF138" s="52"/>
      <c r="AG138" s="40">
        <v>7758</v>
      </c>
      <c r="AH138" s="4">
        <v>9267</v>
      </c>
      <c r="AI138" s="4">
        <v>8681</v>
      </c>
      <c r="AJ138" s="4">
        <v>14490</v>
      </c>
      <c r="AK138" s="4">
        <f t="shared" ref="AK138:AL138" si="192">SUM(AK133:AK136)</f>
        <v>3951</v>
      </c>
      <c r="AL138" s="4">
        <f t="shared" si="192"/>
        <v>7821</v>
      </c>
      <c r="AM138" s="4">
        <f t="shared" ref="AM138:AN138" si="193">SUM(AM133:AM136)</f>
        <v>-74.929869999999937</v>
      </c>
      <c r="AN138" s="4">
        <f t="shared" si="193"/>
        <v>649964.15726819995</v>
      </c>
    </row>
    <row r="139" spans="2:40" ht="4.9000000000000004" customHeight="1" x14ac:dyDescent="0.25">
      <c r="B139" s="7"/>
      <c r="C139" s="18"/>
      <c r="D139" s="18"/>
      <c r="E139" s="25"/>
      <c r="F139" s="34"/>
      <c r="G139" s="34"/>
      <c r="H139" s="34"/>
      <c r="I139" s="34"/>
      <c r="J139" s="34"/>
      <c r="K139" s="34"/>
      <c r="L139" s="34"/>
      <c r="M139" s="34"/>
      <c r="N139" s="52"/>
      <c r="O139" s="49"/>
      <c r="P139" s="34"/>
      <c r="Q139" s="34"/>
      <c r="R139" s="34"/>
      <c r="S139" s="34"/>
      <c r="T139" s="34"/>
      <c r="U139" s="89"/>
      <c r="V139" s="89"/>
      <c r="W139" s="52"/>
      <c r="X139" s="49"/>
      <c r="Y139" s="34"/>
      <c r="Z139" s="34"/>
      <c r="AA139" s="34"/>
      <c r="AB139" s="76"/>
      <c r="AC139" s="76"/>
      <c r="AD139" s="76"/>
      <c r="AE139" s="34"/>
      <c r="AF139" s="52"/>
      <c r="AG139" s="49"/>
      <c r="AH139" s="34"/>
      <c r="AI139" s="34"/>
      <c r="AJ139" s="34"/>
      <c r="AK139" s="34"/>
      <c r="AL139" s="34"/>
      <c r="AM139" s="34"/>
      <c r="AN139" s="34"/>
    </row>
    <row r="140" spans="2:40" ht="13.5" customHeight="1" x14ac:dyDescent="0.25">
      <c r="B140" s="12" t="s">
        <v>59</v>
      </c>
      <c r="C140" s="18"/>
      <c r="D140" s="18"/>
      <c r="E140" s="5">
        <f>E141+E142</f>
        <v>1011</v>
      </c>
      <c r="F140" s="5">
        <f>F141+F142</f>
        <v>-1618.94</v>
      </c>
      <c r="G140" s="5">
        <f t="shared" ref="G140:I140" si="194">G141+G142</f>
        <v>-1907</v>
      </c>
      <c r="H140" s="5">
        <f t="shared" si="194"/>
        <v>-297</v>
      </c>
      <c r="I140" s="5">
        <f t="shared" si="194"/>
        <v>-2182</v>
      </c>
      <c r="J140" s="5">
        <f t="shared" ref="J140:K140" si="195">J141+J142</f>
        <v>-622</v>
      </c>
      <c r="K140" s="5">
        <f t="shared" si="195"/>
        <v>-1128</v>
      </c>
      <c r="L140" s="5">
        <f t="shared" ref="L140:M140" si="196">L141+L142</f>
        <v>-4100</v>
      </c>
      <c r="M140" s="5">
        <f t="shared" si="196"/>
        <v>-104997</v>
      </c>
      <c r="N140" s="52"/>
      <c r="O140" s="44">
        <f t="shared" ref="O140:P140" si="197">O141+O142</f>
        <v>-538</v>
      </c>
      <c r="P140" s="5">
        <f t="shared" si="197"/>
        <v>-328</v>
      </c>
      <c r="Q140" s="5">
        <f t="shared" ref="Q140:R140" si="198">Q141+Q142</f>
        <v>-356</v>
      </c>
      <c r="R140" s="5">
        <f t="shared" si="198"/>
        <v>-735</v>
      </c>
      <c r="S140" s="5">
        <f t="shared" ref="S140:U140" si="199">S141+S142</f>
        <v>-1394</v>
      </c>
      <c r="T140" s="44">
        <f t="shared" si="199"/>
        <v>-715</v>
      </c>
      <c r="U140" s="44">
        <f t="shared" si="199"/>
        <v>-109</v>
      </c>
      <c r="V140" s="44">
        <f t="shared" ref="V140" si="200">V141+V142</f>
        <v>-4352</v>
      </c>
      <c r="W140" s="52"/>
      <c r="X140" s="44">
        <f t="shared" ref="X140:Z140" si="201">X141+X142</f>
        <v>-885</v>
      </c>
      <c r="Y140" s="5">
        <f t="shared" si="201"/>
        <v>-1012</v>
      </c>
      <c r="Z140" s="5">
        <f t="shared" si="201"/>
        <v>-233</v>
      </c>
      <c r="AA140" s="5">
        <f t="shared" ref="AA140:AC140" si="202">AA141+AA142</f>
        <v>-1629</v>
      </c>
      <c r="AB140" s="5">
        <f t="shared" si="202"/>
        <v>-728</v>
      </c>
      <c r="AC140" s="5">
        <f t="shared" si="202"/>
        <v>-122</v>
      </c>
      <c r="AD140" s="5">
        <f t="shared" ref="AD140:AE140" si="203">AD141+AD142</f>
        <v>-574</v>
      </c>
      <c r="AE140" s="5">
        <f t="shared" si="203"/>
        <v>-22851</v>
      </c>
      <c r="AF140" s="52"/>
      <c r="AG140" s="44">
        <v>-1502</v>
      </c>
      <c r="AH140" s="5">
        <v>-1830</v>
      </c>
      <c r="AI140" s="5">
        <v>-449</v>
      </c>
      <c r="AJ140" s="5">
        <v>-2167</v>
      </c>
      <c r="AK140" s="5">
        <f t="shared" ref="AK140" si="204">AK141+AK142</f>
        <v>-584</v>
      </c>
      <c r="AL140" s="5">
        <f t="shared" ref="AL140:AN140" si="205">AL141+AL142</f>
        <v>-461</v>
      </c>
      <c r="AM140" s="5">
        <f t="shared" si="205"/>
        <v>-919</v>
      </c>
      <c r="AN140" s="5">
        <f t="shared" si="205"/>
        <v>-62994</v>
      </c>
    </row>
    <row r="141" spans="2:40" ht="13.5" customHeight="1" x14ac:dyDescent="0.25">
      <c r="B141" s="22" t="s">
        <v>60</v>
      </c>
      <c r="C141" s="18"/>
      <c r="D141" s="18"/>
      <c r="E141" s="2">
        <v>-741</v>
      </c>
      <c r="F141" s="2">
        <v>-1720.4</v>
      </c>
      <c r="G141" s="2">
        <v>-1809</v>
      </c>
      <c r="H141" s="2">
        <f t="shared" ref="H141:K142" si="206">H89</f>
        <v>-708</v>
      </c>
      <c r="I141" s="2">
        <f t="shared" si="206"/>
        <v>-1754</v>
      </c>
      <c r="J141" s="2">
        <f t="shared" si="206"/>
        <v>-1744</v>
      </c>
      <c r="K141" s="2">
        <f t="shared" si="206"/>
        <v>-1618</v>
      </c>
      <c r="L141" s="2">
        <f t="shared" ref="L141" si="207">L89</f>
        <v>-2975</v>
      </c>
      <c r="M141" s="2">
        <v>-107194</v>
      </c>
      <c r="N141" s="52"/>
      <c r="O141" s="39">
        <f t="shared" ref="O141:R142" si="208">O89</f>
        <v>-77</v>
      </c>
      <c r="P141" s="2">
        <f t="shared" si="208"/>
        <v>-290</v>
      </c>
      <c r="Q141" s="2">
        <f t="shared" si="208"/>
        <v>-246</v>
      </c>
      <c r="R141" s="2">
        <f t="shared" si="208"/>
        <v>-532</v>
      </c>
      <c r="S141" s="2">
        <v>-645</v>
      </c>
      <c r="T141" s="39">
        <f>T89</f>
        <v>-873</v>
      </c>
      <c r="U141" s="39">
        <f t="shared" ref="U141:V142" si="209">U89</f>
        <v>-462</v>
      </c>
      <c r="V141" s="39">
        <f t="shared" si="209"/>
        <v>-4845</v>
      </c>
      <c r="W141" s="52"/>
      <c r="X141" s="39">
        <f t="shared" ref="X141:AB142" si="210">X89</f>
        <v>-568</v>
      </c>
      <c r="Y141" s="2">
        <f t="shared" si="210"/>
        <v>-913</v>
      </c>
      <c r="Z141" s="2">
        <f t="shared" si="210"/>
        <v>-519</v>
      </c>
      <c r="AA141" s="2">
        <f t="shared" si="210"/>
        <v>-912</v>
      </c>
      <c r="AB141" s="2">
        <f t="shared" si="210"/>
        <v>-1112</v>
      </c>
      <c r="AC141" s="2">
        <f t="shared" ref="AC141:AD141" si="211">AC89</f>
        <v>-1431</v>
      </c>
      <c r="AD141" s="2">
        <f t="shared" si="211"/>
        <v>-779</v>
      </c>
      <c r="AE141" s="2">
        <v>-23405</v>
      </c>
      <c r="AF141" s="52"/>
      <c r="AG141" s="39">
        <v>-1168</v>
      </c>
      <c r="AH141" s="2">
        <v>-1533</v>
      </c>
      <c r="AI141" s="2">
        <v>-710</v>
      </c>
      <c r="AJ141" s="2">
        <v>-1403</v>
      </c>
      <c r="AK141" s="2">
        <f t="shared" ref="AK141:AM142" si="212">AK89</f>
        <v>-1241</v>
      </c>
      <c r="AL141" s="2">
        <f t="shared" si="212"/>
        <v>-1445</v>
      </c>
      <c r="AM141" s="2">
        <f t="shared" si="212"/>
        <v>-1306</v>
      </c>
      <c r="AN141" s="2">
        <f>'[2]n.23-31'!C151</f>
        <v>-65698</v>
      </c>
    </row>
    <row r="142" spans="2:40" ht="13.5" customHeight="1" x14ac:dyDescent="0.25">
      <c r="B142" s="22" t="s">
        <v>61</v>
      </c>
      <c r="C142" s="18"/>
      <c r="D142" s="18"/>
      <c r="E142" s="2">
        <v>1752</v>
      </c>
      <c r="F142" s="2">
        <v>101.46</v>
      </c>
      <c r="G142" s="2">
        <v>-98</v>
      </c>
      <c r="H142" s="2">
        <f t="shared" si="206"/>
        <v>411</v>
      </c>
      <c r="I142" s="2">
        <f t="shared" si="206"/>
        <v>-428</v>
      </c>
      <c r="J142" s="2">
        <f t="shared" si="206"/>
        <v>1122</v>
      </c>
      <c r="K142" s="2">
        <f t="shared" si="206"/>
        <v>490</v>
      </c>
      <c r="L142" s="2">
        <f t="shared" ref="L142" si="213">L90</f>
        <v>-1125</v>
      </c>
      <c r="M142" s="2">
        <v>2197</v>
      </c>
      <c r="N142" s="52"/>
      <c r="O142" s="39">
        <f t="shared" si="208"/>
        <v>-461</v>
      </c>
      <c r="P142" s="2">
        <f t="shared" si="208"/>
        <v>-38</v>
      </c>
      <c r="Q142" s="2">
        <f t="shared" si="208"/>
        <v>-110</v>
      </c>
      <c r="R142" s="2">
        <f t="shared" si="208"/>
        <v>-203</v>
      </c>
      <c r="S142" s="2">
        <v>-749</v>
      </c>
      <c r="T142" s="39">
        <f>T90</f>
        <v>158</v>
      </c>
      <c r="U142" s="39">
        <f t="shared" si="209"/>
        <v>353</v>
      </c>
      <c r="V142" s="39">
        <f t="shared" si="209"/>
        <v>493</v>
      </c>
      <c r="W142" s="52"/>
      <c r="X142" s="39">
        <f t="shared" si="210"/>
        <v>-317</v>
      </c>
      <c r="Y142" s="2">
        <f t="shared" si="210"/>
        <v>-99</v>
      </c>
      <c r="Z142" s="2">
        <f t="shared" si="210"/>
        <v>286</v>
      </c>
      <c r="AA142" s="2">
        <f t="shared" si="210"/>
        <v>-717</v>
      </c>
      <c r="AB142" s="2">
        <f t="shared" si="210"/>
        <v>384</v>
      </c>
      <c r="AC142" s="2">
        <f t="shared" ref="AC142:AD142" si="214">AC90</f>
        <v>1309</v>
      </c>
      <c r="AD142" s="2">
        <f t="shared" si="214"/>
        <v>205</v>
      </c>
      <c r="AE142" s="2">
        <v>554</v>
      </c>
      <c r="AF142" s="52"/>
      <c r="AG142" s="39">
        <v>-334</v>
      </c>
      <c r="AH142" s="2">
        <v>-297</v>
      </c>
      <c r="AI142" s="2">
        <v>261</v>
      </c>
      <c r="AJ142" s="2">
        <v>-764</v>
      </c>
      <c r="AK142" s="2">
        <f t="shared" si="212"/>
        <v>657</v>
      </c>
      <c r="AL142" s="2">
        <f t="shared" si="212"/>
        <v>984</v>
      </c>
      <c r="AM142" s="2">
        <f t="shared" si="212"/>
        <v>387</v>
      </c>
      <c r="AN142" s="2">
        <f>'[2]n.23-31'!C154</f>
        <v>2704</v>
      </c>
    </row>
    <row r="143" spans="2:40" ht="13.5" customHeight="1" x14ac:dyDescent="0.25">
      <c r="B143" s="8" t="s">
        <v>62</v>
      </c>
      <c r="C143" s="18"/>
      <c r="D143" s="18"/>
      <c r="E143" s="4">
        <f t="shared" ref="E143:J143" si="215">SUM(E138:E140)</f>
        <v>8433</v>
      </c>
      <c r="F143" s="4">
        <f t="shared" si="215"/>
        <v>6909.4500000000062</v>
      </c>
      <c r="G143" s="4">
        <f t="shared" si="215"/>
        <v>10019</v>
      </c>
      <c r="H143" s="4">
        <f t="shared" si="215"/>
        <v>10306.737946678706</v>
      </c>
      <c r="I143" s="4">
        <f t="shared" si="215"/>
        <v>14841</v>
      </c>
      <c r="J143" s="4">
        <f t="shared" si="215"/>
        <v>5364</v>
      </c>
      <c r="K143" s="4">
        <f t="shared" ref="K143:M143" si="216">SUM(K138:K140)</f>
        <v>7220</v>
      </c>
      <c r="L143" s="4">
        <f t="shared" si="216"/>
        <v>-2031</v>
      </c>
      <c r="M143" s="4">
        <f t="shared" si="216"/>
        <v>935568.56270767609</v>
      </c>
      <c r="N143" s="52"/>
      <c r="O143" s="40">
        <f t="shared" ref="O143:Z143" si="217">SUM(O138:O140)</f>
        <v>2040</v>
      </c>
      <c r="P143" s="4">
        <f t="shared" si="217"/>
        <v>1541.8494000000001</v>
      </c>
      <c r="Q143" s="4">
        <f t="shared" ref="Q143" si="218">SUM(Q138:Q140)</f>
        <v>3122</v>
      </c>
      <c r="R143" s="4">
        <f t="shared" ref="R143:U143" si="219">SUM(R138:R140)</f>
        <v>2787.8954804879995</v>
      </c>
      <c r="S143" s="4">
        <f t="shared" si="219"/>
        <v>206</v>
      </c>
      <c r="T143" s="40">
        <f t="shared" si="219"/>
        <v>4990</v>
      </c>
      <c r="U143" s="40">
        <f t="shared" si="219"/>
        <v>-3530</v>
      </c>
      <c r="V143" s="40">
        <f t="shared" ref="V143" si="220">SUM(V138:V140)</f>
        <v>20635.433349999999</v>
      </c>
      <c r="W143" s="52"/>
      <c r="X143" s="40">
        <f t="shared" si="217"/>
        <v>3797</v>
      </c>
      <c r="Y143" s="4">
        <f t="shared" si="217"/>
        <v>3865</v>
      </c>
      <c r="Z143" s="4">
        <f t="shared" si="217"/>
        <v>5741.7634483233624</v>
      </c>
      <c r="AA143" s="4">
        <f t="shared" ref="AA143:AB143" si="221">SUM(AA138:AA140)</f>
        <v>7218.8247869380011</v>
      </c>
      <c r="AB143" s="4">
        <f t="shared" si="221"/>
        <v>1130</v>
      </c>
      <c r="AC143" s="4">
        <f t="shared" ref="AC143:AE143" si="222">SUM(AC138:AC140)</f>
        <v>5655</v>
      </c>
      <c r="AD143" s="4">
        <f t="shared" si="222"/>
        <v>-1705</v>
      </c>
      <c r="AE143" s="4">
        <f t="shared" si="222"/>
        <v>231143.66952</v>
      </c>
      <c r="AF143" s="52"/>
      <c r="AG143" s="40">
        <v>6256</v>
      </c>
      <c r="AH143" s="4">
        <v>7437</v>
      </c>
      <c r="AI143" s="4">
        <v>8232</v>
      </c>
      <c r="AJ143" s="4">
        <v>12323</v>
      </c>
      <c r="AK143" s="4">
        <f t="shared" ref="AK143:AL143" si="223">SUM(AK138:AK140)</f>
        <v>3367</v>
      </c>
      <c r="AL143" s="4">
        <f t="shared" si="223"/>
        <v>7360</v>
      </c>
      <c r="AM143" s="4">
        <f t="shared" ref="AM143:AN143" si="224">SUM(AM138:AM140)</f>
        <v>-993.92986999999994</v>
      </c>
      <c r="AN143" s="4">
        <f t="shared" si="224"/>
        <v>586970.15726819995</v>
      </c>
    </row>
    <row r="144" spans="2:40" ht="4.9000000000000004" customHeight="1" x14ac:dyDescent="0.25">
      <c r="B144" s="8"/>
      <c r="C144" s="18"/>
      <c r="D144" s="18"/>
      <c r="E144" s="26"/>
      <c r="F144" s="33"/>
      <c r="G144" s="33"/>
      <c r="H144" s="33"/>
      <c r="I144" s="33"/>
      <c r="J144" s="33"/>
      <c r="K144" s="75"/>
      <c r="L144" s="75"/>
      <c r="M144" s="75"/>
      <c r="N144" s="52"/>
      <c r="O144" s="48"/>
      <c r="P144" s="33"/>
      <c r="Q144" s="33"/>
      <c r="R144" s="33"/>
      <c r="S144" s="33"/>
      <c r="T144" s="33"/>
      <c r="U144" s="88"/>
      <c r="V144" s="88"/>
      <c r="W144" s="52"/>
      <c r="X144" s="48"/>
      <c r="Y144" s="33"/>
      <c r="Z144" s="33"/>
      <c r="AA144" s="33"/>
      <c r="AB144" s="75"/>
      <c r="AC144" s="75"/>
      <c r="AD144" s="75"/>
      <c r="AE144" s="33"/>
      <c r="AF144" s="52"/>
      <c r="AG144" s="48"/>
      <c r="AH144" s="33"/>
      <c r="AI144" s="33"/>
      <c r="AJ144" s="33"/>
      <c r="AK144" s="33"/>
      <c r="AL144" s="33"/>
      <c r="AM144" s="33"/>
      <c r="AN144" s="33"/>
    </row>
    <row r="145" spans="2:40" ht="13.5" customHeight="1" x14ac:dyDescent="0.25">
      <c r="B145" s="12" t="s">
        <v>63</v>
      </c>
      <c r="C145" s="18"/>
      <c r="D145" s="18"/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52"/>
      <c r="O145" s="39">
        <f>O93</f>
        <v>0</v>
      </c>
      <c r="P145" s="2">
        <f>P93</f>
        <v>0</v>
      </c>
      <c r="Q145" s="2">
        <f>Q93</f>
        <v>0</v>
      </c>
      <c r="R145" s="2">
        <f>R93</f>
        <v>0</v>
      </c>
      <c r="S145" s="2">
        <f>S93</f>
        <v>0</v>
      </c>
      <c r="T145" s="2"/>
      <c r="U145" s="84"/>
      <c r="V145" s="84"/>
      <c r="W145" s="52"/>
      <c r="X145" s="39">
        <f>X93</f>
        <v>0</v>
      </c>
      <c r="Y145" s="2">
        <f>Y93</f>
        <v>0</v>
      </c>
      <c r="Z145" s="2">
        <f>Z93</f>
        <v>0</v>
      </c>
      <c r="AA145" s="2">
        <f>AA93</f>
        <v>0</v>
      </c>
      <c r="AB145" s="39"/>
      <c r="AC145" s="39"/>
      <c r="AD145" s="39"/>
      <c r="AE145" s="2"/>
      <c r="AF145" s="52"/>
      <c r="AG145" s="39">
        <v>0</v>
      </c>
      <c r="AH145" s="2">
        <v>0</v>
      </c>
      <c r="AI145" s="2">
        <v>0</v>
      </c>
      <c r="AJ145" s="2">
        <v>0</v>
      </c>
      <c r="AK145" s="2">
        <v>0</v>
      </c>
      <c r="AL145" s="2">
        <v>0</v>
      </c>
      <c r="AM145" s="2">
        <v>0</v>
      </c>
      <c r="AN145" s="2"/>
    </row>
    <row r="146" spans="2:40" ht="4.9000000000000004" customHeight="1" x14ac:dyDescent="0.25">
      <c r="B146" s="12"/>
      <c r="C146" s="18"/>
      <c r="D146" s="18"/>
      <c r="E146" s="26"/>
      <c r="F146" s="33"/>
      <c r="G146" s="33"/>
      <c r="H146" s="33"/>
      <c r="I146" s="33"/>
      <c r="J146" s="33"/>
      <c r="K146" s="33"/>
      <c r="L146" s="33"/>
      <c r="M146" s="33"/>
      <c r="N146" s="52"/>
      <c r="O146" s="48"/>
      <c r="P146" s="33"/>
      <c r="Q146" s="33"/>
      <c r="R146" s="33"/>
      <c r="S146" s="33"/>
      <c r="T146" s="33"/>
      <c r="U146" s="88"/>
      <c r="V146" s="88"/>
      <c r="W146" s="52"/>
      <c r="X146" s="48"/>
      <c r="Y146" s="33"/>
      <c r="Z146" s="33"/>
      <c r="AA146" s="33"/>
      <c r="AB146" s="75"/>
      <c r="AC146" s="75"/>
      <c r="AD146" s="75"/>
      <c r="AE146" s="33"/>
      <c r="AF146" s="52"/>
      <c r="AG146" s="48"/>
      <c r="AH146" s="33"/>
      <c r="AI146" s="33"/>
      <c r="AJ146" s="33"/>
      <c r="AK146" s="33"/>
      <c r="AL146" s="33"/>
      <c r="AM146" s="33"/>
      <c r="AN146" s="33"/>
    </row>
    <row r="147" spans="2:40" ht="13.5" customHeight="1" x14ac:dyDescent="0.25">
      <c r="B147" s="12" t="s">
        <v>64</v>
      </c>
      <c r="C147" s="18"/>
      <c r="D147" s="18"/>
      <c r="E147" s="4">
        <f t="shared" ref="E147:J147" si="225">SUM(E143:E145)</f>
        <v>8433</v>
      </c>
      <c r="F147" s="4">
        <f t="shared" si="225"/>
        <v>6909.4500000000062</v>
      </c>
      <c r="G147" s="4">
        <f t="shared" si="225"/>
        <v>10019</v>
      </c>
      <c r="H147" s="4">
        <f t="shared" si="225"/>
        <v>10306.737946678706</v>
      </c>
      <c r="I147" s="4">
        <f t="shared" si="225"/>
        <v>14841</v>
      </c>
      <c r="J147" s="4">
        <f t="shared" si="225"/>
        <v>5364</v>
      </c>
      <c r="K147" s="4">
        <f t="shared" ref="K147:M147" si="226">SUM(K143:K145)</f>
        <v>7220</v>
      </c>
      <c r="L147" s="4">
        <f t="shared" si="226"/>
        <v>-2031</v>
      </c>
      <c r="M147" s="4">
        <f t="shared" si="226"/>
        <v>935568.56270767609</v>
      </c>
      <c r="N147" s="52"/>
      <c r="O147" s="40">
        <f t="shared" ref="O147:Z147" si="227">SUM(O143:O145)</f>
        <v>2040</v>
      </c>
      <c r="P147" s="4">
        <f t="shared" si="227"/>
        <v>1541.8494000000001</v>
      </c>
      <c r="Q147" s="4">
        <f t="shared" ref="Q147" si="228">SUM(Q143:Q145)</f>
        <v>3122</v>
      </c>
      <c r="R147" s="4">
        <f t="shared" ref="R147:T147" si="229">SUM(R143:R145)</f>
        <v>2787.8954804879995</v>
      </c>
      <c r="S147" s="4">
        <f t="shared" si="229"/>
        <v>206</v>
      </c>
      <c r="T147" s="40">
        <f t="shared" si="229"/>
        <v>4990</v>
      </c>
      <c r="U147" s="40">
        <f t="shared" ref="U147:V147" si="230">SUM(U143:U145)</f>
        <v>-3530</v>
      </c>
      <c r="V147" s="40">
        <f t="shared" si="230"/>
        <v>20635.433349999999</v>
      </c>
      <c r="W147" s="52"/>
      <c r="X147" s="40">
        <f t="shared" si="227"/>
        <v>3797</v>
      </c>
      <c r="Y147" s="4">
        <f t="shared" si="227"/>
        <v>3865</v>
      </c>
      <c r="Z147" s="4">
        <f t="shared" si="227"/>
        <v>5741.7634483233624</v>
      </c>
      <c r="AA147" s="4">
        <f t="shared" ref="AA147:AC147" si="231">SUM(AA143:AA145)</f>
        <v>7218.8247869380011</v>
      </c>
      <c r="AB147" s="4">
        <f t="shared" si="231"/>
        <v>1130</v>
      </c>
      <c r="AC147" s="4">
        <f t="shared" si="231"/>
        <v>5655</v>
      </c>
      <c r="AD147" s="4">
        <f t="shared" ref="AD147:AE147" si="232">SUM(AD143:AD145)</f>
        <v>-1705</v>
      </c>
      <c r="AE147" s="4">
        <f t="shared" si="232"/>
        <v>231143.66952</v>
      </c>
      <c r="AF147" s="52"/>
      <c r="AG147" s="40">
        <v>6256</v>
      </c>
      <c r="AH147" s="4">
        <v>7437</v>
      </c>
      <c r="AI147" s="4">
        <v>8232</v>
      </c>
      <c r="AJ147" s="4">
        <v>12323</v>
      </c>
      <c r="AK147" s="4">
        <f t="shared" ref="AK147:AL147" si="233">SUM(AK143:AK145)</f>
        <v>3367</v>
      </c>
      <c r="AL147" s="4">
        <f t="shared" si="233"/>
        <v>7360</v>
      </c>
      <c r="AM147" s="4">
        <f t="shared" ref="AM147:AN147" si="234">SUM(AM143:AM145)</f>
        <v>-993.92986999999994</v>
      </c>
      <c r="AN147" s="4">
        <f t="shared" si="234"/>
        <v>586970.15726819995</v>
      </c>
    </row>
    <row r="148" spans="2:40" ht="4.9000000000000004" customHeight="1" x14ac:dyDescent="0.25">
      <c r="B148" s="12"/>
      <c r="C148" s="18"/>
      <c r="D148" s="18"/>
      <c r="E148" s="4"/>
      <c r="F148" s="4"/>
      <c r="G148" s="4"/>
      <c r="H148" s="4"/>
      <c r="I148" s="4"/>
      <c r="J148" s="4"/>
      <c r="K148" s="4"/>
      <c r="L148" s="4"/>
      <c r="M148" s="4"/>
      <c r="N148" s="52"/>
      <c r="O148" s="40"/>
      <c r="P148" s="4"/>
      <c r="Q148" s="4"/>
      <c r="R148" s="4"/>
      <c r="S148" s="4"/>
      <c r="T148" s="40"/>
      <c r="U148" s="40"/>
      <c r="V148" s="40"/>
      <c r="W148" s="52"/>
      <c r="X148" s="40"/>
      <c r="Y148" s="4"/>
      <c r="Z148" s="4"/>
      <c r="AA148" s="4"/>
      <c r="AB148" s="4"/>
      <c r="AC148" s="4"/>
      <c r="AD148" s="4"/>
      <c r="AE148" s="4"/>
      <c r="AF148" s="52"/>
      <c r="AG148" s="40"/>
      <c r="AH148" s="4"/>
      <c r="AI148" s="4"/>
      <c r="AJ148" s="4"/>
      <c r="AK148" s="4"/>
      <c r="AL148" s="4"/>
      <c r="AM148" s="4"/>
      <c r="AN148" s="4"/>
    </row>
    <row r="149" spans="2:40" ht="13.5" customHeight="1" x14ac:dyDescent="0.25">
      <c r="B149" s="12" t="s">
        <v>65</v>
      </c>
      <c r="C149" s="18"/>
      <c r="D149" s="18"/>
      <c r="E149" s="4">
        <f t="shared" ref="E149:J149" si="235">E150+E151</f>
        <v>8433</v>
      </c>
      <c r="F149" s="4">
        <f t="shared" si="235"/>
        <v>6909.4000000000005</v>
      </c>
      <c r="G149" s="4">
        <f t="shared" si="235"/>
        <v>10019</v>
      </c>
      <c r="H149" s="4">
        <f t="shared" si="235"/>
        <v>10307.247965845281</v>
      </c>
      <c r="I149" s="4">
        <f t="shared" si="235"/>
        <v>14841.112416864646</v>
      </c>
      <c r="J149" s="4">
        <f t="shared" si="235"/>
        <v>5364.3885458249151</v>
      </c>
      <c r="K149" s="4">
        <f t="shared" ref="K149:M149" si="236">K150+K151</f>
        <v>7220.0731714469621</v>
      </c>
      <c r="L149" s="4">
        <f t="shared" si="236"/>
        <v>-2031.3498851443369</v>
      </c>
      <c r="M149" s="4">
        <f t="shared" si="236"/>
        <v>935569.48592164565</v>
      </c>
      <c r="N149" s="52"/>
      <c r="O149" s="40">
        <f t="shared" ref="O149:Z149" si="237">O150+O151</f>
        <v>2040</v>
      </c>
      <c r="P149" s="4">
        <f t="shared" si="237"/>
        <v>1542</v>
      </c>
      <c r="Q149" s="4">
        <f t="shared" ref="Q149:T149" si="238">Q150+Q151</f>
        <v>3122</v>
      </c>
      <c r="R149" s="4">
        <f t="shared" si="238"/>
        <v>2576</v>
      </c>
      <c r="S149" s="4">
        <f t="shared" si="238"/>
        <v>206.10842723252648</v>
      </c>
      <c r="T149" s="40">
        <f t="shared" si="238"/>
        <v>4990.2509685998584</v>
      </c>
      <c r="U149" s="40">
        <f t="shared" ref="U149:V149" si="239">U150+U151</f>
        <v>-3529.51378386335</v>
      </c>
      <c r="V149" s="40">
        <f t="shared" si="239"/>
        <v>20635.38869207264</v>
      </c>
      <c r="W149" s="52"/>
      <c r="X149" s="40">
        <f t="shared" si="237"/>
        <v>3797</v>
      </c>
      <c r="Y149" s="4">
        <f t="shared" si="237"/>
        <v>3866</v>
      </c>
      <c r="Z149" s="4">
        <f t="shared" si="237"/>
        <v>5742</v>
      </c>
      <c r="AA149" s="4">
        <f t="shared" ref="AA149:AB149" si="240">AA150+AA151</f>
        <v>7219</v>
      </c>
      <c r="AB149" s="4">
        <f t="shared" si="240"/>
        <v>1129.6766567958587</v>
      </c>
      <c r="AC149" s="4">
        <f t="shared" ref="AC149:AE149" si="241">AC150+AC151</f>
        <v>5655.3908509438343</v>
      </c>
      <c r="AD149" s="4">
        <f t="shared" si="241"/>
        <v>-1705.0305339644724</v>
      </c>
      <c r="AE149" s="4">
        <f t="shared" si="241"/>
        <v>231144.18283531463</v>
      </c>
      <c r="AF149" s="52"/>
      <c r="AG149" s="40">
        <v>6256</v>
      </c>
      <c r="AH149" s="4">
        <v>7437</v>
      </c>
      <c r="AI149" s="4">
        <v>8232</v>
      </c>
      <c r="AJ149" s="4">
        <v>12322</v>
      </c>
      <c r="AK149" s="4">
        <f t="shared" ref="AK149:AL149" si="242">AK150+AK151</f>
        <v>3367.2267062149895</v>
      </c>
      <c r="AL149" s="4">
        <f t="shared" si="242"/>
        <v>7359.8111845100948</v>
      </c>
      <c r="AM149" s="4">
        <f t="shared" ref="AM149:AN149" si="243">AM150+AM151</f>
        <v>-994</v>
      </c>
      <c r="AN149" s="4">
        <f t="shared" si="243"/>
        <v>586970.19005131687</v>
      </c>
    </row>
    <row r="150" spans="2:40" ht="13.5" customHeight="1" x14ac:dyDescent="0.25">
      <c r="B150" s="27" t="s">
        <v>66</v>
      </c>
      <c r="C150" s="18"/>
      <c r="D150" s="18"/>
      <c r="E150" s="2">
        <v>7759</v>
      </c>
      <c r="F150" s="2">
        <v>6868.3</v>
      </c>
      <c r="G150" s="2">
        <v>10019</v>
      </c>
      <c r="H150" s="2">
        <f t="shared" ref="H150:K151" si="244">H98</f>
        <v>10272.247965845281</v>
      </c>
      <c r="I150" s="2">
        <f t="shared" si="244"/>
        <v>13904.112416864646</v>
      </c>
      <c r="J150" s="2">
        <f t="shared" si="244"/>
        <v>4927.3885458249151</v>
      </c>
      <c r="K150" s="2">
        <f t="shared" si="244"/>
        <v>7643.0731714469621</v>
      </c>
      <c r="L150" s="2">
        <f t="shared" ref="L150" si="245">L98</f>
        <v>-2328.3498851443369</v>
      </c>
      <c r="M150" s="2">
        <v>930185.48592164565</v>
      </c>
      <c r="N150" s="52"/>
      <c r="O150" s="39">
        <f t="shared" ref="O150:R151" si="246">O98</f>
        <v>2014</v>
      </c>
      <c r="P150" s="2">
        <f t="shared" si="246"/>
        <v>1556</v>
      </c>
      <c r="Q150" s="2">
        <f t="shared" si="246"/>
        <v>3122</v>
      </c>
      <c r="R150" s="2">
        <f t="shared" si="246"/>
        <v>2576</v>
      </c>
      <c r="S150" s="60">
        <v>10.108427232526475</v>
      </c>
      <c r="T150" s="39">
        <f t="shared" ref="T150:V151" si="247">T98</f>
        <v>4910.2509685998584</v>
      </c>
      <c r="U150" s="39">
        <f t="shared" si="247"/>
        <v>-3683.51378386335</v>
      </c>
      <c r="V150" s="39">
        <f t="shared" si="247"/>
        <v>21265.38869207264</v>
      </c>
      <c r="W150" s="52"/>
      <c r="X150" s="39">
        <f t="shared" ref="X150:AC151" si="248">X98</f>
        <v>3760</v>
      </c>
      <c r="Y150" s="2">
        <f t="shared" si="248"/>
        <v>3865</v>
      </c>
      <c r="Z150" s="2">
        <f t="shared" si="248"/>
        <v>5660</v>
      </c>
      <c r="AA150" s="2">
        <f t="shared" si="248"/>
        <v>6688</v>
      </c>
      <c r="AB150" s="2">
        <f t="shared" si="248"/>
        <v>865.67665679585866</v>
      </c>
      <c r="AC150" s="2">
        <f t="shared" si="248"/>
        <v>5778.3908509438343</v>
      </c>
      <c r="AD150" s="2">
        <f t="shared" ref="AD150:AE150" si="249">AD98</f>
        <v>-1976.0305339644724</v>
      </c>
      <c r="AE150" s="2">
        <f t="shared" si="249"/>
        <v>230090.18283531463</v>
      </c>
      <c r="AF150" s="52"/>
      <c r="AG150" s="39">
        <v>6271</v>
      </c>
      <c r="AH150" s="2">
        <v>7383</v>
      </c>
      <c r="AI150" s="2">
        <v>8152</v>
      </c>
      <c r="AJ150" s="2">
        <v>11622</v>
      </c>
      <c r="AK150" s="2">
        <f t="shared" ref="AK150:AM151" si="250">AK98</f>
        <v>3030.2267062149895</v>
      </c>
      <c r="AL150" s="2">
        <f t="shared" si="250"/>
        <v>7550.8111845100948</v>
      </c>
      <c r="AM150" s="2">
        <f t="shared" si="250"/>
        <v>-1094</v>
      </c>
      <c r="AN150" s="2">
        <v>583862.19005131687</v>
      </c>
    </row>
    <row r="151" spans="2:40" ht="13.5" customHeight="1" x14ac:dyDescent="0.25">
      <c r="B151" s="27" t="s">
        <v>67</v>
      </c>
      <c r="C151" s="18"/>
      <c r="D151" s="18"/>
      <c r="E151" s="2">
        <v>674</v>
      </c>
      <c r="F151" s="2">
        <v>41.1</v>
      </c>
      <c r="G151" s="2">
        <v>0</v>
      </c>
      <c r="H151" s="2">
        <f t="shared" si="244"/>
        <v>35</v>
      </c>
      <c r="I151" s="2">
        <f t="shared" si="244"/>
        <v>937</v>
      </c>
      <c r="J151" s="2">
        <f t="shared" si="244"/>
        <v>437</v>
      </c>
      <c r="K151" s="2">
        <f t="shared" si="244"/>
        <v>-423</v>
      </c>
      <c r="L151" s="2">
        <f t="shared" ref="L151:M151" si="251">L99</f>
        <v>297</v>
      </c>
      <c r="M151" s="2">
        <f t="shared" si="251"/>
        <v>5384</v>
      </c>
      <c r="N151" s="52"/>
      <c r="O151" s="39">
        <f t="shared" si="246"/>
        <v>26</v>
      </c>
      <c r="P151" s="2">
        <f t="shared" si="246"/>
        <v>-14</v>
      </c>
      <c r="Q151" s="2">
        <f t="shared" si="246"/>
        <v>0</v>
      </c>
      <c r="R151" s="2">
        <f t="shared" si="246"/>
        <v>0</v>
      </c>
      <c r="S151" s="60">
        <v>196</v>
      </c>
      <c r="T151" s="39">
        <f t="shared" si="247"/>
        <v>80</v>
      </c>
      <c r="U151" s="39">
        <f t="shared" si="247"/>
        <v>154</v>
      </c>
      <c r="V151" s="39">
        <f t="shared" si="247"/>
        <v>-630</v>
      </c>
      <c r="W151" s="52"/>
      <c r="X151" s="39">
        <f t="shared" si="248"/>
        <v>37</v>
      </c>
      <c r="Y151" s="2">
        <f t="shared" si="248"/>
        <v>1</v>
      </c>
      <c r="Z151" s="2">
        <f t="shared" si="248"/>
        <v>82</v>
      </c>
      <c r="AA151" s="2">
        <f t="shared" si="248"/>
        <v>531</v>
      </c>
      <c r="AB151" s="2">
        <f t="shared" si="248"/>
        <v>264</v>
      </c>
      <c r="AC151" s="2">
        <f t="shared" si="248"/>
        <v>-123</v>
      </c>
      <c r="AD151" s="2">
        <f t="shared" ref="AD151:AE151" si="252">AD99</f>
        <v>271</v>
      </c>
      <c r="AE151" s="2">
        <f t="shared" si="252"/>
        <v>1054</v>
      </c>
      <c r="AF151" s="52"/>
      <c r="AG151" s="39">
        <v>-15</v>
      </c>
      <c r="AH151" s="2">
        <v>54</v>
      </c>
      <c r="AI151" s="2">
        <v>80</v>
      </c>
      <c r="AJ151" s="2">
        <v>700</v>
      </c>
      <c r="AK151" s="2">
        <f t="shared" si="250"/>
        <v>337</v>
      </c>
      <c r="AL151" s="2">
        <f t="shared" si="250"/>
        <v>-191</v>
      </c>
      <c r="AM151" s="2">
        <f t="shared" si="250"/>
        <v>100</v>
      </c>
      <c r="AN151" s="2">
        <v>3108</v>
      </c>
    </row>
    <row r="152" spans="2:40" ht="4.9000000000000004" customHeight="1" x14ac:dyDescent="0.25">
      <c r="B152" s="27"/>
      <c r="C152" s="18"/>
      <c r="D152" s="18"/>
      <c r="E152" s="19"/>
      <c r="F152" s="32"/>
      <c r="G152" s="32"/>
      <c r="H152" s="32"/>
      <c r="I152" s="32"/>
      <c r="J152" s="32"/>
      <c r="K152" s="32"/>
      <c r="L152" s="32"/>
      <c r="M152" s="32"/>
      <c r="N152" s="52"/>
      <c r="O152" s="47"/>
      <c r="P152" s="32"/>
      <c r="Q152" s="32"/>
      <c r="R152" s="32"/>
      <c r="S152" s="32"/>
      <c r="T152" s="47"/>
      <c r="U152" s="47"/>
      <c r="V152" s="47"/>
      <c r="W152" s="52"/>
      <c r="X152" s="47"/>
      <c r="Y152" s="32"/>
      <c r="Z152" s="32"/>
      <c r="AA152" s="32"/>
      <c r="AB152" s="32"/>
      <c r="AC152" s="32"/>
      <c r="AD152" s="32"/>
      <c r="AE152" s="32"/>
      <c r="AF152" s="52"/>
      <c r="AG152" s="47"/>
      <c r="AH152" s="32"/>
      <c r="AI152" s="32"/>
      <c r="AJ152" s="32"/>
      <c r="AK152" s="32"/>
      <c r="AL152" s="32"/>
      <c r="AM152" s="32"/>
      <c r="AN152" s="32"/>
    </row>
    <row r="153" spans="2:40" ht="13.5" customHeight="1" x14ac:dyDescent="0.25">
      <c r="B153" s="12" t="s">
        <v>75</v>
      </c>
      <c r="C153" s="18"/>
      <c r="D153" s="18"/>
      <c r="E153" s="4">
        <f>SUM(E154:E156)</f>
        <v>-723</v>
      </c>
      <c r="F153" s="4">
        <f>SUM(F154:F156)</f>
        <v>493.1</v>
      </c>
      <c r="G153" s="4">
        <f>SUM(G154:G156)</f>
        <v>184</v>
      </c>
      <c r="H153" s="4">
        <f t="shared" ref="H153:M153" si="253">SUM(H154:H157)</f>
        <v>-799</v>
      </c>
      <c r="I153" s="4">
        <f t="shared" si="253"/>
        <v>4134</v>
      </c>
      <c r="J153" s="4">
        <f t="shared" si="253"/>
        <v>-7214</v>
      </c>
      <c r="K153" s="4">
        <f t="shared" si="253"/>
        <v>6314</v>
      </c>
      <c r="L153" s="4">
        <f t="shared" si="253"/>
        <v>8416</v>
      </c>
      <c r="M153" s="4">
        <f t="shared" si="253"/>
        <v>-8358</v>
      </c>
      <c r="N153" s="52"/>
      <c r="O153" s="40">
        <f t="shared" ref="O153:Z153" si="254">SUM(O154:O156)</f>
        <v>0</v>
      </c>
      <c r="P153" s="4">
        <f t="shared" si="254"/>
        <v>0</v>
      </c>
      <c r="Q153" s="4">
        <f t="shared" ref="Q153:R153" si="255">SUM(Q154:Q156)</f>
        <v>0</v>
      </c>
      <c r="R153" s="4">
        <f t="shared" si="255"/>
        <v>0</v>
      </c>
      <c r="S153" s="4">
        <f>SUM(S154:S157)</f>
        <v>-1452</v>
      </c>
      <c r="T153" s="4">
        <f>SUM(T154:T157)</f>
        <v>2043</v>
      </c>
      <c r="U153" s="4">
        <f>SUM(U154:U157)</f>
        <v>3421</v>
      </c>
      <c r="V153" s="4">
        <f>SUM(V154:V157)</f>
        <v>-1089</v>
      </c>
      <c r="W153" s="52"/>
      <c r="X153" s="40">
        <f t="shared" si="254"/>
        <v>1820</v>
      </c>
      <c r="Y153" s="4">
        <f t="shared" si="254"/>
        <v>0</v>
      </c>
      <c r="Z153" s="4">
        <f t="shared" si="254"/>
        <v>0</v>
      </c>
      <c r="AA153" s="4">
        <f t="shared" ref="AA153" si="256">SUM(AA154:AA156)</f>
        <v>0</v>
      </c>
      <c r="AB153" s="4">
        <f>SUM(AB154:AB157)</f>
        <v>-5169</v>
      </c>
      <c r="AC153" s="4">
        <f>SUM(AC154:AC157)</f>
        <v>4513</v>
      </c>
      <c r="AD153" s="4">
        <f>SUM(AD154:AD157)</f>
        <v>3990</v>
      </c>
      <c r="AE153" s="4">
        <f>SUM(AE154:AE157)</f>
        <v>2838</v>
      </c>
      <c r="AF153" s="52"/>
      <c r="AG153" s="40">
        <v>531</v>
      </c>
      <c r="AH153" s="4">
        <v>0</v>
      </c>
      <c r="AI153" s="4">
        <v>0</v>
      </c>
      <c r="AJ153" s="4">
        <v>0</v>
      </c>
      <c r="AK153" s="4">
        <f>SUM(AK154:AK157)</f>
        <v>-4990</v>
      </c>
      <c r="AL153" s="4">
        <f>SUM(AL154:AL157)</f>
        <v>4630</v>
      </c>
      <c r="AM153" s="4">
        <f>SUM(AM154:AM157)</f>
        <v>10678</v>
      </c>
      <c r="AN153" s="4">
        <f>SUM(AN154:AN157)</f>
        <v>-18925</v>
      </c>
    </row>
    <row r="154" spans="2:40" ht="13.5" customHeight="1" x14ac:dyDescent="0.25">
      <c r="B154" s="27" t="s">
        <v>68</v>
      </c>
      <c r="C154" s="18"/>
      <c r="D154" s="18"/>
      <c r="E154" s="2">
        <v>-555</v>
      </c>
      <c r="F154" s="2">
        <v>656.2</v>
      </c>
      <c r="G154" s="2">
        <v>285</v>
      </c>
      <c r="H154" s="2">
        <f t="shared" ref="H154:K157" si="257">H102</f>
        <v>0</v>
      </c>
      <c r="I154" s="2">
        <f t="shared" si="257"/>
        <v>0</v>
      </c>
      <c r="J154" s="2">
        <f t="shared" si="257"/>
        <v>0</v>
      </c>
      <c r="K154" s="2">
        <f t="shared" si="257"/>
        <v>0</v>
      </c>
      <c r="L154" s="2">
        <f t="shared" ref="L154:M154" si="258">L102</f>
        <v>0</v>
      </c>
      <c r="M154" s="2">
        <f t="shared" si="258"/>
        <v>0</v>
      </c>
      <c r="N154" s="52"/>
      <c r="O154" s="39">
        <f t="shared" ref="O154:R156" si="259">O102</f>
        <v>0</v>
      </c>
      <c r="P154" s="2">
        <f t="shared" si="259"/>
        <v>0</v>
      </c>
      <c r="Q154" s="2">
        <f t="shared" si="259"/>
        <v>0</v>
      </c>
      <c r="R154" s="2">
        <f t="shared" si="259"/>
        <v>0</v>
      </c>
      <c r="S154" s="2">
        <v>0</v>
      </c>
      <c r="T154" s="39">
        <f t="shared" ref="T154:U156" si="260">T102</f>
        <v>0</v>
      </c>
      <c r="U154" s="39">
        <f t="shared" si="260"/>
        <v>0</v>
      </c>
      <c r="V154" s="39">
        <f t="shared" ref="V154" si="261">V102</f>
        <v>0</v>
      </c>
      <c r="W154" s="52"/>
      <c r="X154" s="39">
        <f t="shared" ref="X154:AC156" si="262">X102</f>
        <v>656</v>
      </c>
      <c r="Y154" s="39">
        <f t="shared" si="262"/>
        <v>0</v>
      </c>
      <c r="Z154" s="39">
        <f t="shared" si="262"/>
        <v>0</v>
      </c>
      <c r="AA154" s="39">
        <f t="shared" si="262"/>
        <v>0</v>
      </c>
      <c r="AB154" s="39">
        <f t="shared" si="262"/>
        <v>0</v>
      </c>
      <c r="AC154" s="39">
        <f t="shared" si="262"/>
        <v>0</v>
      </c>
      <c r="AD154" s="39">
        <f t="shared" ref="AD154:AE154" si="263">AD102</f>
        <v>0</v>
      </c>
      <c r="AE154" s="39">
        <f t="shared" si="263"/>
        <v>0</v>
      </c>
      <c r="AF154" s="52"/>
      <c r="AG154" s="39">
        <v>656</v>
      </c>
      <c r="AH154" s="2">
        <v>0</v>
      </c>
      <c r="AI154" s="2">
        <v>0</v>
      </c>
      <c r="AJ154" s="2">
        <v>0</v>
      </c>
      <c r="AK154" s="39">
        <f t="shared" ref="AK154:AL157" si="264">AK102</f>
        <v>0</v>
      </c>
      <c r="AL154" s="39">
        <f t="shared" si="264"/>
        <v>0</v>
      </c>
      <c r="AM154" s="39">
        <f t="shared" ref="AM154" si="265">AM102</f>
        <v>0</v>
      </c>
      <c r="AN154" s="39"/>
    </row>
    <row r="155" spans="2:40" ht="22.5" x14ac:dyDescent="0.25">
      <c r="B155" s="30" t="s">
        <v>69</v>
      </c>
      <c r="C155" s="18"/>
      <c r="D155" s="18"/>
      <c r="E155" s="2">
        <v>-557</v>
      </c>
      <c r="F155" s="2">
        <v>-124.7</v>
      </c>
      <c r="G155" s="2">
        <v>-54</v>
      </c>
      <c r="H155" s="2">
        <f t="shared" si="257"/>
        <v>0</v>
      </c>
      <c r="I155" s="2">
        <f t="shared" si="257"/>
        <v>0</v>
      </c>
      <c r="J155" s="2">
        <f t="shared" si="257"/>
        <v>0</v>
      </c>
      <c r="K155" s="2">
        <f t="shared" si="257"/>
        <v>0</v>
      </c>
      <c r="L155" s="2">
        <f t="shared" ref="L155:M155" si="266">L103</f>
        <v>0</v>
      </c>
      <c r="M155" s="2">
        <f t="shared" si="266"/>
        <v>0</v>
      </c>
      <c r="N155" s="52"/>
      <c r="O155" s="39">
        <f t="shared" si="259"/>
        <v>0</v>
      </c>
      <c r="P155" s="2">
        <f t="shared" si="259"/>
        <v>0</v>
      </c>
      <c r="Q155" s="2">
        <f t="shared" si="259"/>
        <v>0</v>
      </c>
      <c r="R155" s="2">
        <f t="shared" si="259"/>
        <v>0</v>
      </c>
      <c r="S155" s="2">
        <v>0</v>
      </c>
      <c r="T155" s="39">
        <f t="shared" si="260"/>
        <v>0</v>
      </c>
      <c r="U155" s="39">
        <f t="shared" si="260"/>
        <v>0</v>
      </c>
      <c r="V155" s="39">
        <f t="shared" ref="V155" si="267">V103</f>
        <v>0</v>
      </c>
      <c r="W155" s="52"/>
      <c r="X155" s="39">
        <f t="shared" si="262"/>
        <v>-125</v>
      </c>
      <c r="Y155" s="39">
        <f t="shared" si="262"/>
        <v>0</v>
      </c>
      <c r="Z155" s="39">
        <f t="shared" si="262"/>
        <v>0</v>
      </c>
      <c r="AA155" s="39">
        <f t="shared" si="262"/>
        <v>0</v>
      </c>
      <c r="AB155" s="39">
        <f t="shared" si="262"/>
        <v>0</v>
      </c>
      <c r="AC155" s="39">
        <f t="shared" si="262"/>
        <v>0</v>
      </c>
      <c r="AD155" s="39">
        <f t="shared" ref="AD155:AE155" si="268">AD103</f>
        <v>0</v>
      </c>
      <c r="AE155" s="39">
        <f t="shared" si="268"/>
        <v>0</v>
      </c>
      <c r="AF155" s="52"/>
      <c r="AG155" s="39">
        <v>-125</v>
      </c>
      <c r="AH155" s="2">
        <v>0</v>
      </c>
      <c r="AI155" s="2">
        <v>0</v>
      </c>
      <c r="AJ155" s="2">
        <v>0</v>
      </c>
      <c r="AK155" s="39">
        <f t="shared" si="264"/>
        <v>0</v>
      </c>
      <c r="AL155" s="39">
        <f t="shared" si="264"/>
        <v>0</v>
      </c>
      <c r="AM155" s="39">
        <f t="shared" ref="AM155" si="269">AM103</f>
        <v>0</v>
      </c>
      <c r="AN155" s="39"/>
    </row>
    <row r="156" spans="2:40" ht="13.5" customHeight="1" x14ac:dyDescent="0.25">
      <c r="B156" s="27" t="s">
        <v>70</v>
      </c>
      <c r="C156" s="18"/>
      <c r="D156" s="18"/>
      <c r="E156" s="2">
        <v>389</v>
      </c>
      <c r="F156" s="2">
        <v>-38.4</v>
      </c>
      <c r="G156" s="2">
        <v>-47</v>
      </c>
      <c r="H156" s="2">
        <f t="shared" si="257"/>
        <v>-937</v>
      </c>
      <c r="I156" s="2">
        <f t="shared" si="257"/>
        <v>4272</v>
      </c>
      <c r="J156" s="2">
        <f t="shared" si="257"/>
        <v>-7214</v>
      </c>
      <c r="K156" s="2">
        <f t="shared" si="257"/>
        <v>6314</v>
      </c>
      <c r="L156" s="2">
        <f t="shared" ref="L156:M156" si="270">L104</f>
        <v>8416</v>
      </c>
      <c r="M156" s="2">
        <f t="shared" si="270"/>
        <v>-8358</v>
      </c>
      <c r="N156" s="52"/>
      <c r="O156" s="39">
        <f t="shared" si="259"/>
        <v>0</v>
      </c>
      <c r="P156" s="2">
        <f t="shared" si="259"/>
        <v>0</v>
      </c>
      <c r="Q156" s="2">
        <f t="shared" si="259"/>
        <v>0</v>
      </c>
      <c r="R156" s="2">
        <f t="shared" si="259"/>
        <v>0</v>
      </c>
      <c r="S156" s="39">
        <f>S104</f>
        <v>-1452</v>
      </c>
      <c r="T156" s="39">
        <f t="shared" si="260"/>
        <v>2043</v>
      </c>
      <c r="U156" s="39">
        <f t="shared" si="260"/>
        <v>3421</v>
      </c>
      <c r="V156" s="39">
        <f t="shared" ref="V156" si="271">V104</f>
        <v>-1089</v>
      </c>
      <c r="W156" s="52"/>
      <c r="X156" s="39">
        <f t="shared" si="262"/>
        <v>1289</v>
      </c>
      <c r="Y156" s="39">
        <f t="shared" si="262"/>
        <v>0</v>
      </c>
      <c r="Z156" s="39">
        <f t="shared" si="262"/>
        <v>0</v>
      </c>
      <c r="AA156" s="39">
        <f t="shared" si="262"/>
        <v>0</v>
      </c>
      <c r="AB156" s="39">
        <f t="shared" si="262"/>
        <v>-5169</v>
      </c>
      <c r="AC156" s="39">
        <f t="shared" si="262"/>
        <v>4513</v>
      </c>
      <c r="AD156" s="39">
        <f t="shared" ref="AD156:AE156" si="272">AD104</f>
        <v>3990</v>
      </c>
      <c r="AE156" s="39">
        <f t="shared" si="272"/>
        <v>2838</v>
      </c>
      <c r="AF156" s="52"/>
      <c r="AG156" s="39">
        <v>0</v>
      </c>
      <c r="AH156" s="2">
        <v>0</v>
      </c>
      <c r="AI156" s="2">
        <v>0</v>
      </c>
      <c r="AJ156" s="2">
        <v>0</v>
      </c>
      <c r="AK156" s="39">
        <f t="shared" si="264"/>
        <v>-4990</v>
      </c>
      <c r="AL156" s="39">
        <f t="shared" si="264"/>
        <v>4630</v>
      </c>
      <c r="AM156" s="39">
        <f t="shared" ref="AM156:AN156" si="273">AM104</f>
        <v>10678</v>
      </c>
      <c r="AN156" s="39">
        <f t="shared" si="273"/>
        <v>-18925</v>
      </c>
    </row>
    <row r="157" spans="2:40" ht="22.5" x14ac:dyDescent="0.25">
      <c r="B157" s="30" t="s">
        <v>123</v>
      </c>
      <c r="C157" s="18"/>
      <c r="D157" s="18"/>
      <c r="E157" s="2"/>
      <c r="F157" s="2"/>
      <c r="G157" s="2"/>
      <c r="H157" s="2">
        <f t="shared" si="257"/>
        <v>138</v>
      </c>
      <c r="I157" s="2">
        <f t="shared" si="257"/>
        <v>-138</v>
      </c>
      <c r="J157" s="2">
        <f t="shared" si="257"/>
        <v>0</v>
      </c>
      <c r="K157" s="2">
        <f t="shared" si="257"/>
        <v>0</v>
      </c>
      <c r="L157" s="2">
        <f t="shared" ref="L157:M157" si="274">L105</f>
        <v>0</v>
      </c>
      <c r="M157" s="2">
        <f t="shared" si="274"/>
        <v>0</v>
      </c>
      <c r="N157" s="52"/>
      <c r="O157" s="39"/>
      <c r="P157" s="2"/>
      <c r="Q157" s="2"/>
      <c r="R157" s="2"/>
      <c r="S157" s="2">
        <v>0</v>
      </c>
      <c r="T157" s="39"/>
      <c r="U157" s="39"/>
      <c r="V157" s="39"/>
      <c r="W157" s="52"/>
      <c r="X157" s="39"/>
      <c r="Y157" s="39"/>
      <c r="Z157" s="39"/>
      <c r="AA157" s="39"/>
      <c r="AB157" s="39">
        <f>AB105</f>
        <v>0</v>
      </c>
      <c r="AC157" s="39">
        <f>AC105</f>
        <v>0</v>
      </c>
      <c r="AD157" s="39">
        <f>AD105</f>
        <v>0</v>
      </c>
      <c r="AE157" s="39">
        <f>AE105</f>
        <v>0</v>
      </c>
      <c r="AF157" s="52"/>
      <c r="AG157" s="39"/>
      <c r="AH157" s="2"/>
      <c r="AI157" s="2"/>
      <c r="AJ157" s="2"/>
      <c r="AK157" s="39">
        <f t="shared" si="264"/>
        <v>0</v>
      </c>
      <c r="AL157" s="39">
        <f t="shared" si="264"/>
        <v>0</v>
      </c>
      <c r="AM157" s="39">
        <f t="shared" ref="AM157" si="275">AM105</f>
        <v>0</v>
      </c>
      <c r="AN157" s="39"/>
    </row>
    <row r="158" spans="2:40" ht="4.9000000000000004" customHeight="1" x14ac:dyDescent="0.25">
      <c r="B158" s="27"/>
      <c r="C158" s="18"/>
      <c r="D158" s="18"/>
      <c r="E158" s="19"/>
      <c r="F158" s="32"/>
      <c r="G158" s="32"/>
      <c r="H158" s="32"/>
      <c r="I158" s="32"/>
      <c r="J158" s="32"/>
      <c r="K158" s="32"/>
      <c r="L158" s="32"/>
      <c r="M158" s="32"/>
      <c r="N158" s="52"/>
      <c r="O158" s="47"/>
      <c r="P158" s="32"/>
      <c r="Q158" s="32"/>
      <c r="R158" s="32"/>
      <c r="S158" s="32"/>
      <c r="T158" s="47"/>
      <c r="U158" s="47"/>
      <c r="V158" s="47"/>
      <c r="W158" s="52"/>
      <c r="X158" s="47"/>
      <c r="Y158" s="32"/>
      <c r="Z158" s="32"/>
      <c r="AA158" s="32"/>
      <c r="AB158" s="74"/>
      <c r="AC158" s="74"/>
      <c r="AD158" s="74"/>
      <c r="AE158" s="74"/>
      <c r="AF158" s="52"/>
      <c r="AG158" s="47"/>
      <c r="AH158" s="32"/>
      <c r="AI158" s="32"/>
      <c r="AJ158" s="32"/>
      <c r="AK158" s="74"/>
      <c r="AL158" s="74"/>
      <c r="AM158" s="74"/>
      <c r="AN158" s="74"/>
    </row>
    <row r="159" spans="2:40" ht="13.5" customHeight="1" x14ac:dyDescent="0.25">
      <c r="B159" s="8" t="s">
        <v>71</v>
      </c>
      <c r="C159" s="18"/>
      <c r="D159" s="18"/>
      <c r="E159" s="4">
        <f t="shared" ref="E159:J159" si="276">E147+E153</f>
        <v>7710</v>
      </c>
      <c r="F159" s="4">
        <f t="shared" si="276"/>
        <v>7402.5500000000065</v>
      </c>
      <c r="G159" s="4">
        <f t="shared" si="276"/>
        <v>10203</v>
      </c>
      <c r="H159" s="4">
        <f t="shared" si="276"/>
        <v>9507.7379466787061</v>
      </c>
      <c r="I159" s="4">
        <f t="shared" si="276"/>
        <v>18975</v>
      </c>
      <c r="J159" s="4">
        <f t="shared" si="276"/>
        <v>-1850</v>
      </c>
      <c r="K159" s="4">
        <f t="shared" ref="K159:M159" si="277">K147+K153</f>
        <v>13534</v>
      </c>
      <c r="L159" s="4">
        <f t="shared" si="277"/>
        <v>6385</v>
      </c>
      <c r="M159" s="4">
        <f t="shared" si="277"/>
        <v>927210.56270767609</v>
      </c>
      <c r="N159" s="52"/>
      <c r="O159" s="40">
        <f t="shared" ref="O159:Z159" si="278">O147+O153</f>
        <v>2040</v>
      </c>
      <c r="P159" s="4">
        <f t="shared" si="278"/>
        <v>1541.8494000000001</v>
      </c>
      <c r="Q159" s="4">
        <f t="shared" ref="Q159:T159" si="279">Q147+Q153</f>
        <v>3122</v>
      </c>
      <c r="R159" s="4">
        <f t="shared" si="279"/>
        <v>2787.8954804879995</v>
      </c>
      <c r="S159" s="4">
        <f t="shared" si="279"/>
        <v>-1246</v>
      </c>
      <c r="T159" s="40">
        <f t="shared" si="279"/>
        <v>7033</v>
      </c>
      <c r="U159" s="40">
        <f t="shared" ref="U159:V159" si="280">U147+U153</f>
        <v>-109</v>
      </c>
      <c r="V159" s="40">
        <f t="shared" si="280"/>
        <v>19546.433349999999</v>
      </c>
      <c r="W159" s="52"/>
      <c r="X159" s="40">
        <f t="shared" si="278"/>
        <v>5617</v>
      </c>
      <c r="Y159" s="4">
        <f t="shared" si="278"/>
        <v>3865</v>
      </c>
      <c r="Z159" s="4">
        <f t="shared" si="278"/>
        <v>5741.7634483233624</v>
      </c>
      <c r="AA159" s="4">
        <f t="shared" ref="AA159:AB159" si="281">AA147+AA153</f>
        <v>7218.8247869380011</v>
      </c>
      <c r="AB159" s="4">
        <f t="shared" si="281"/>
        <v>-4039</v>
      </c>
      <c r="AC159" s="4">
        <f t="shared" ref="AC159:AE159" si="282">AC147+AC153</f>
        <v>10168</v>
      </c>
      <c r="AD159" s="4">
        <f t="shared" si="282"/>
        <v>2285</v>
      </c>
      <c r="AE159" s="4">
        <f t="shared" si="282"/>
        <v>233981.66952</v>
      </c>
      <c r="AF159" s="52"/>
      <c r="AG159" s="40">
        <v>6787</v>
      </c>
      <c r="AH159" s="4">
        <v>7437</v>
      </c>
      <c r="AI159" s="4">
        <v>8232</v>
      </c>
      <c r="AJ159" s="4">
        <v>12323</v>
      </c>
      <c r="AK159" s="4">
        <f t="shared" ref="AK159:AL159" si="283">AK147+AK153</f>
        <v>-1623</v>
      </c>
      <c r="AL159" s="4">
        <f t="shared" si="283"/>
        <v>11990</v>
      </c>
      <c r="AM159" s="4">
        <f t="shared" ref="AM159:AN159" si="284">AM147+AM153</f>
        <v>9684.0701300000001</v>
      </c>
      <c r="AN159" s="4">
        <f t="shared" si="284"/>
        <v>568045.15726819995</v>
      </c>
    </row>
    <row r="162" spans="2:40" ht="13.5" customHeight="1" x14ac:dyDescent="0.25"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</row>
    <row r="164" spans="2:40" ht="13.5" customHeight="1" x14ac:dyDescent="0.25">
      <c r="B164" s="21" t="s">
        <v>106</v>
      </c>
    </row>
    <row r="166" spans="2:40" ht="13.5" customHeight="1" x14ac:dyDescent="0.25">
      <c r="B166" s="12" t="s">
        <v>104</v>
      </c>
    </row>
    <row r="167" spans="2:40" ht="13.5" customHeight="1" x14ac:dyDescent="0.25">
      <c r="B167" s="62" t="s">
        <v>107</v>
      </c>
      <c r="C167" s="64">
        <f>C95/(C64+C65)</f>
        <v>2.9000225682690138E-3</v>
      </c>
      <c r="D167" s="64">
        <f t="shared" ref="D167:AI167" si="285">D95/(D64+D65)</f>
        <v>5.9261652524359347E-3</v>
      </c>
      <c r="E167" s="64">
        <f t="shared" si="285"/>
        <v>6.3803708831740705E-2</v>
      </c>
      <c r="F167" s="64">
        <f t="shared" si="285"/>
        <v>4.6745520096394058E-2</v>
      </c>
      <c r="G167" s="64">
        <f t="shared" si="285"/>
        <v>5.9466293135171711E-2</v>
      </c>
      <c r="H167" s="64">
        <f t="shared" ref="H167:J167" si="286">H95/(H64+H65)</f>
        <v>4.5486842047194748E-2</v>
      </c>
      <c r="I167" s="64">
        <f t="shared" si="286"/>
        <v>5.6303136298280293E-2</v>
      </c>
      <c r="J167" s="64">
        <f t="shared" si="286"/>
        <v>1.7834581266374966E-2</v>
      </c>
      <c r="K167" s="64">
        <f t="shared" ref="K167:L167" si="287">K95/(K64+K65)</f>
        <v>1.7173711376989129E-2</v>
      </c>
      <c r="L167" s="64">
        <f t="shared" si="287"/>
        <v>-3.7630483841681458E-3</v>
      </c>
      <c r="M167" s="64">
        <f t="shared" ref="M167" si="288">M95/(M64+M65)</f>
        <v>0.51007647038939596</v>
      </c>
      <c r="N167" s="67"/>
      <c r="O167" s="65">
        <f t="shared" si="285"/>
        <v>6.3134439217628124E-2</v>
      </c>
      <c r="P167" s="64">
        <f t="shared" si="285"/>
        <v>4.3070219540807773E-2</v>
      </c>
      <c r="Q167" s="64">
        <f t="shared" si="285"/>
        <v>6.5207402147123936E-2</v>
      </c>
      <c r="R167" s="64">
        <f t="shared" ref="R167:T167" si="289">R95/(R64+R65)</f>
        <v>4.6917860087844772E-2</v>
      </c>
      <c r="S167" s="64">
        <f t="shared" si="289"/>
        <v>2.7994455467072539E-3</v>
      </c>
      <c r="T167" s="64">
        <f t="shared" si="289"/>
        <v>5.5996319280015264E-2</v>
      </c>
      <c r="U167" s="64">
        <f t="shared" ref="U167:V167" si="290">U95/(U64+U65)</f>
        <v>-2.9127335137632847E-2</v>
      </c>
      <c r="V167" s="64">
        <f t="shared" si="290"/>
        <v>0.10176404156371903</v>
      </c>
      <c r="W167" s="67"/>
      <c r="X167" s="64">
        <f t="shared" si="285"/>
        <v>5.3949219249513361E-2</v>
      </c>
      <c r="Y167" s="64">
        <f t="shared" si="285"/>
        <v>5.0624124065123711E-2</v>
      </c>
      <c r="Z167" s="64">
        <f t="shared" si="285"/>
        <v>5.6955810147299508E-2</v>
      </c>
      <c r="AA167" s="64">
        <f t="shared" ref="AA167:AB167" si="291">AA95/(AA64+AA65)</f>
        <v>5.6179425520821176E-2</v>
      </c>
      <c r="AB167" s="64">
        <f t="shared" si="291"/>
        <v>7.6072248439845698E-3</v>
      </c>
      <c r="AC167" s="64">
        <f t="shared" ref="AC167:AD167" si="292">AC95/(AC64+AC65)</f>
        <v>3.1874598396969801E-2</v>
      </c>
      <c r="AD167" s="64">
        <f t="shared" si="292"/>
        <v>-6.6209735355222026E-3</v>
      </c>
      <c r="AE167" s="64">
        <f t="shared" ref="AE167" si="293">AE95/(AE64+AE65)</f>
        <v>0.39993978686626974</v>
      </c>
      <c r="AF167" s="67"/>
      <c r="AG167" s="64">
        <f t="shared" si="285"/>
        <v>5.7547074353101343E-2</v>
      </c>
      <c r="AH167" s="64">
        <f t="shared" si="285"/>
        <v>6.1523825281270685E-2</v>
      </c>
      <c r="AI167" s="64">
        <f t="shared" si="285"/>
        <v>5.0315388000586769E-2</v>
      </c>
      <c r="AJ167" s="64">
        <f t="shared" ref="AJ167:AK167" si="294">AJ95/(AJ64+AJ65)</f>
        <v>6.2749830687992336E-2</v>
      </c>
      <c r="AK167" s="64">
        <f t="shared" si="294"/>
        <v>1.4964710483741933E-2</v>
      </c>
      <c r="AL167" s="64">
        <f t="shared" ref="AL167:AN167" si="295">AL95/(AL64+AL65)</f>
        <v>2.5493415355626218E-2</v>
      </c>
      <c r="AM167" s="64">
        <f t="shared" si="295"/>
        <v>-2.4699886440159927E-3</v>
      </c>
      <c r="AN167" s="64">
        <f t="shared" si="295"/>
        <v>0.49660901082612213</v>
      </c>
    </row>
    <row r="169" spans="2:40" ht="13.5" customHeight="1" x14ac:dyDescent="0.25">
      <c r="B169" s="12" t="s">
        <v>105</v>
      </c>
    </row>
    <row r="170" spans="2:40" ht="13.5" customHeight="1" x14ac:dyDescent="0.25">
      <c r="B170" s="62" t="s">
        <v>108</v>
      </c>
      <c r="C170" s="63">
        <f>C22/C46</f>
        <v>0.9976926764952655</v>
      </c>
      <c r="D170" s="63">
        <f t="shared" ref="D170:AI170" si="296">D22/D46</f>
        <v>1.0240177064843425</v>
      </c>
      <c r="E170" s="63">
        <f t="shared" si="296"/>
        <v>1.1729133512593974</v>
      </c>
      <c r="F170" s="63">
        <f t="shared" si="296"/>
        <v>1.7522836482896091</v>
      </c>
      <c r="G170" s="63">
        <f t="shared" si="296"/>
        <v>1.6288479222314665</v>
      </c>
      <c r="H170" s="63">
        <f t="shared" ref="H170:I170" si="297">H22/H46</f>
        <v>1.7253474776414108</v>
      </c>
      <c r="I170" s="63">
        <f t="shared" si="297"/>
        <v>1.8091894501250714</v>
      </c>
      <c r="J170" s="63">
        <f t="shared" ref="J170:K170" si="298">J22/J46</f>
        <v>1.3947675776687689</v>
      </c>
      <c r="K170" s="63">
        <f t="shared" si="298"/>
        <v>1.209315446339017</v>
      </c>
      <c r="L170" s="63">
        <f t="shared" ref="L170:M170" si="299">L22/L46</f>
        <v>1.2808462997848049</v>
      </c>
      <c r="M170" s="63">
        <f t="shared" si="299"/>
        <v>4.7148907050909603</v>
      </c>
      <c r="N170" s="68"/>
      <c r="O170" s="66">
        <f t="shared" si="296"/>
        <v>1.2378415145675095</v>
      </c>
      <c r="P170" s="63">
        <f t="shared" si="296"/>
        <v>1.8004713041403173</v>
      </c>
      <c r="Q170" s="63">
        <f t="shared" si="296"/>
        <v>1.6065396455611949</v>
      </c>
      <c r="R170" s="63">
        <f t="shared" ref="R170:T170" si="300">R22/R46</f>
        <v>1.7059391253060714</v>
      </c>
      <c r="S170" s="63">
        <f t="shared" si="300"/>
        <v>1.8035580990296094</v>
      </c>
      <c r="T170" s="63">
        <f t="shared" si="300"/>
        <v>1.3548754024919503</v>
      </c>
      <c r="U170" s="63">
        <f t="shared" ref="U170:V170" si="301">U22/U46</f>
        <v>1.20217238258071</v>
      </c>
      <c r="V170" s="63">
        <f t="shared" si="301"/>
        <v>1.3652067249631694</v>
      </c>
      <c r="W170" s="68"/>
      <c r="X170" s="63">
        <f t="shared" si="296"/>
        <v>1.4473459132944886</v>
      </c>
      <c r="Y170" s="63">
        <f t="shared" si="296"/>
        <v>1.730507469430403</v>
      </c>
      <c r="Z170" s="63">
        <f t="shared" si="296"/>
        <v>1.5658538406960678</v>
      </c>
      <c r="AA170" s="63">
        <f t="shared" ref="AA170:AB170" si="302">AA22/AA46</f>
        <v>1.655644544880529</v>
      </c>
      <c r="AB170" s="63">
        <f t="shared" si="302"/>
        <v>1.5639256164107906</v>
      </c>
      <c r="AC170" s="63">
        <f t="shared" ref="AC170:AD170" si="303">AC22/AC46</f>
        <v>1.4108927323549965</v>
      </c>
      <c r="AD170" s="63">
        <f t="shared" si="303"/>
        <v>1.2205958494843341</v>
      </c>
      <c r="AE170" s="63">
        <f t="shared" ref="AE170" si="304">AE22/AE46</f>
        <v>2.5856073001887978</v>
      </c>
      <c r="AF170" s="68"/>
      <c r="AG170" s="63">
        <f t="shared" si="296"/>
        <v>1.3976003108908968</v>
      </c>
      <c r="AH170" s="63">
        <f t="shared" si="296"/>
        <v>1.6023797719385227</v>
      </c>
      <c r="AI170" s="63">
        <f t="shared" si="296"/>
        <v>1.5681825781641865</v>
      </c>
      <c r="AJ170" s="63">
        <f t="shared" ref="AJ170:AK170" si="305">AJ22/AJ46</f>
        <v>2.2543960474172686</v>
      </c>
      <c r="AK170" s="63">
        <f t="shared" si="305"/>
        <v>1.5358734077773413</v>
      </c>
      <c r="AL170" s="63">
        <f t="shared" ref="AL170:AN170" si="306">AL22/AL46</f>
        <v>1.3386894855442804</v>
      </c>
      <c r="AM170" s="63">
        <f t="shared" si="306"/>
        <v>1.2332702217228777</v>
      </c>
      <c r="AN170" s="63">
        <f t="shared" si="306"/>
        <v>3.713936906359355</v>
      </c>
    </row>
    <row r="172" spans="2:40" ht="13.5" customHeight="1" x14ac:dyDescent="0.25">
      <c r="B172" s="12" t="s">
        <v>109</v>
      </c>
    </row>
    <row r="173" spans="2:40" ht="13.5" customHeight="1" x14ac:dyDescent="0.25">
      <c r="B173" s="62" t="s">
        <v>110</v>
      </c>
      <c r="C173" s="63">
        <f>C48/C26</f>
        <v>0.76168247587089055</v>
      </c>
      <c r="D173" s="63">
        <f t="shared" ref="D173:AI173" si="307">D48/D26</f>
        <v>0.75307136463292812</v>
      </c>
      <c r="E173" s="63">
        <f t="shared" si="307"/>
        <v>0.6740410253702579</v>
      </c>
      <c r="F173" s="63">
        <f t="shared" si="307"/>
        <v>0.43015648020780239</v>
      </c>
      <c r="G173" s="63">
        <f t="shared" si="307"/>
        <v>0.53696333122593254</v>
      </c>
      <c r="H173" s="63">
        <f t="shared" ref="H173:I173" si="308">H48/H26</f>
        <v>0.53983163491360209</v>
      </c>
      <c r="I173" s="63">
        <f t="shared" si="308"/>
        <v>0.40600718784129014</v>
      </c>
      <c r="J173" s="63">
        <f t="shared" ref="J173:K173" si="309">J48/J26</f>
        <v>0.58529126549837229</v>
      </c>
      <c r="K173" s="63">
        <f t="shared" si="309"/>
        <v>0.65950143836308428</v>
      </c>
      <c r="L173" s="63">
        <f t="shared" ref="L173:M173" si="310">L48/L26</f>
        <v>0.65229848646663791</v>
      </c>
      <c r="M173" s="63">
        <f t="shared" si="310"/>
        <v>0.19093283859919088</v>
      </c>
      <c r="N173" s="68"/>
      <c r="O173" s="66">
        <f t="shared" si="307"/>
        <v>0.63906515439192568</v>
      </c>
      <c r="P173" s="63">
        <f t="shared" si="307"/>
        <v>0.40632981223055392</v>
      </c>
      <c r="Q173" s="63">
        <f t="shared" si="307"/>
        <v>0.54259428284191169</v>
      </c>
      <c r="R173" s="63">
        <f t="shared" ref="R173:T173" si="311">R48/R26</f>
        <v>0.54384871536370027</v>
      </c>
      <c r="S173" s="63">
        <f t="shared" si="311"/>
        <v>0.44678867950139128</v>
      </c>
      <c r="T173" s="63">
        <f t="shared" si="311"/>
        <v>0.60309244455299527</v>
      </c>
      <c r="U173" s="63">
        <f t="shared" ref="U173:V173" si="312">U48/U26</f>
        <v>0.65364511468597308</v>
      </c>
      <c r="V173" s="63">
        <f t="shared" si="312"/>
        <v>0.62312242073939828</v>
      </c>
      <c r="W173" s="68"/>
      <c r="X173" s="63">
        <f t="shared" si="307"/>
        <v>0.66490503899687359</v>
      </c>
      <c r="Y173" s="63">
        <f t="shared" si="307"/>
        <v>0.41800769971126084</v>
      </c>
      <c r="Z173" s="63">
        <f t="shared" si="307"/>
        <v>0.55915192977926942</v>
      </c>
      <c r="AA173" s="63">
        <f t="shared" ref="AA173:AB173" si="313">AA48/AA26</f>
        <v>0.52922570054167217</v>
      </c>
      <c r="AB173" s="63">
        <f t="shared" si="313"/>
        <v>0.49551603131279803</v>
      </c>
      <c r="AC173" s="63">
        <f t="shared" ref="AC173:AD173" si="314">AC48/AC26</f>
        <v>0.62594145776235488</v>
      </c>
      <c r="AD173" s="63">
        <f t="shared" si="314"/>
        <v>0.64421122699235878</v>
      </c>
      <c r="AE173" s="63">
        <f t="shared" ref="AE173" si="315">AE48/AE26</f>
        <v>0.41575838076956839</v>
      </c>
      <c r="AF173" s="68"/>
      <c r="AG173" s="63">
        <f t="shared" si="307"/>
        <v>0.67231837984222298</v>
      </c>
      <c r="AH173" s="63">
        <f t="shared" si="307"/>
        <v>0.46033142086833584</v>
      </c>
      <c r="AI173" s="63">
        <f t="shared" si="307"/>
        <v>0.57352492354454343</v>
      </c>
      <c r="AJ173" s="63">
        <f t="shared" ref="AJ173:AK173" si="316">AJ48/AJ26</f>
        <v>0.43356826527098019</v>
      </c>
      <c r="AK173" s="63">
        <f t="shared" si="316"/>
        <v>0.53428765396178834</v>
      </c>
      <c r="AL173" s="63">
        <f t="shared" ref="AL173:AN173" si="317">AL48/AL26</f>
        <v>0.6512152979039354</v>
      </c>
      <c r="AM173" s="63">
        <f t="shared" si="317"/>
        <v>0.64001900793215627</v>
      </c>
      <c r="AN173" s="63">
        <f t="shared" si="317"/>
        <v>0.23217892749591257</v>
      </c>
    </row>
    <row r="175" spans="2:40" ht="13.5" customHeight="1" x14ac:dyDescent="0.25">
      <c r="B175" s="12" t="s">
        <v>111</v>
      </c>
    </row>
    <row r="176" spans="2:40" ht="13.5" customHeight="1" x14ac:dyDescent="0.25">
      <c r="B176" s="62" t="s">
        <v>112</v>
      </c>
      <c r="C176" s="64">
        <f>C95/C26</f>
        <v>4.2693157466318918E-3</v>
      </c>
      <c r="D176" s="64">
        <f t="shared" ref="D176:AI176" si="318">D95/D26</f>
        <v>9.0422012635730312E-3</v>
      </c>
      <c r="E176" s="64">
        <f t="shared" si="318"/>
        <v>0.11131497663613084</v>
      </c>
      <c r="F176" s="64">
        <f t="shared" si="318"/>
        <v>6.8922913023658217E-2</v>
      </c>
      <c r="G176" s="64">
        <f t="shared" si="318"/>
        <v>7.1979711477671127E-2</v>
      </c>
      <c r="H176" s="64">
        <f t="shared" ref="H176:I176" si="319">H95/H26</f>
        <v>6.5238306221912776E-2</v>
      </c>
      <c r="I176" s="64">
        <f t="shared" si="319"/>
        <v>7.1402110165455057E-2</v>
      </c>
      <c r="J176" s="64">
        <f t="shared" ref="J176:K176" si="320">J95/J26</f>
        <v>1.8577266745168665E-2</v>
      </c>
      <c r="K176" s="64">
        <f t="shared" si="320"/>
        <v>1.9195899202918202E-2</v>
      </c>
      <c r="L176" s="64">
        <f t="shared" ref="L176:M176" si="321">L95/L26</f>
        <v>-5.2519840397609588E-3</v>
      </c>
      <c r="M176" s="64">
        <f t="shared" si="321"/>
        <v>0.72563429177731997</v>
      </c>
      <c r="N176" s="67"/>
      <c r="O176" s="65">
        <f t="shared" si="318"/>
        <v>2.5482162486259619E-2</v>
      </c>
      <c r="P176" s="64">
        <f t="shared" si="318"/>
        <v>1.5753018817808471E-2</v>
      </c>
      <c r="Q176" s="64">
        <f t="shared" si="318"/>
        <v>2.0648967551622419E-2</v>
      </c>
      <c r="R176" s="64">
        <f t="shared" ref="R176:T176" si="322">R95/R26</f>
        <v>1.7034796688357317E-2</v>
      </c>
      <c r="S176" s="64">
        <f t="shared" si="322"/>
        <v>9.3206343460851076E-4</v>
      </c>
      <c r="T176" s="64">
        <f t="shared" si="322"/>
        <v>1.5625048926130154E-2</v>
      </c>
      <c r="U176" s="64">
        <f t="shared" ref="U176:V176" si="323">U95/U26</f>
        <v>-9.5504006839493751E-3</v>
      </c>
      <c r="V176" s="64">
        <f t="shared" si="323"/>
        <v>5.0538200609838234E-2</v>
      </c>
      <c r="W176" s="67"/>
      <c r="X176" s="64">
        <f t="shared" si="318"/>
        <v>4.2245685866553924E-2</v>
      </c>
      <c r="Y176" s="64">
        <f t="shared" si="318"/>
        <v>3.7199230028873917E-2</v>
      </c>
      <c r="Z176" s="64">
        <f t="shared" si="318"/>
        <v>3.7059506905899056E-2</v>
      </c>
      <c r="AA176" s="64">
        <f t="shared" ref="AA176:AB176" si="324">AA95/AA26</f>
        <v>4.1291776535929393E-2</v>
      </c>
      <c r="AB176" s="64">
        <f t="shared" si="324"/>
        <v>4.8417435418425187E-3</v>
      </c>
      <c r="AC176" s="64">
        <f t="shared" ref="AC176:AD176" si="325">AC95/AC26</f>
        <v>1.697550783935256E-2</v>
      </c>
      <c r="AD176" s="64">
        <f t="shared" si="325"/>
        <v>-4.6513150536197055E-3</v>
      </c>
      <c r="AE176" s="64">
        <f t="shared" ref="AE176" si="326">AE95/AE26</f>
        <v>0.38281993994630609</v>
      </c>
      <c r="AF176" s="67"/>
      <c r="AG176" s="64">
        <f t="shared" si="318"/>
        <v>6.6964237928561487E-2</v>
      </c>
      <c r="AH176" s="64">
        <f t="shared" si="318"/>
        <v>6.1130381890216835E-2</v>
      </c>
      <c r="AI176" s="64">
        <f t="shared" si="318"/>
        <v>5.12734271353028E-2</v>
      </c>
      <c r="AJ176" s="64">
        <f t="shared" ref="AJ176:AK176" si="327">AJ95/AJ26</f>
        <v>5.9774251912358904E-2</v>
      </c>
      <c r="AK176" s="64">
        <f t="shared" si="327"/>
        <v>1.3061778682959945E-2</v>
      </c>
      <c r="AL176" s="64">
        <f t="shared" ref="AL176:AN176" si="328">AL95/AL26</f>
        <v>2.0314768505484436E-2</v>
      </c>
      <c r="AM176" s="64">
        <f t="shared" si="328"/>
        <v>-2.5953138136491573E-3</v>
      </c>
      <c r="AN176" s="64">
        <f t="shared" si="328"/>
        <v>0.65686650827951487</v>
      </c>
    </row>
  </sheetData>
  <printOptions horizontalCentered="1"/>
  <pageMargins left="0.25" right="0.25" top="0.75" bottom="0.75" header="0.3" footer="0.3"/>
  <pageSetup paperSize="9" scale="72" fitToHeight="0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Mercator</vt:lpstr>
      <vt:lpstr>Mercator!Obszar_wydruku</vt:lpstr>
      <vt:lpstr>Mercator!Tytuły_wydruku</vt:lpstr>
    </vt:vector>
  </TitlesOfParts>
  <Company>Mercator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Juszczęć</dc:creator>
  <cp:lastModifiedBy>Aleksander Gałuszka</cp:lastModifiedBy>
  <cp:lastPrinted>2014-08-26T07:50:09Z</cp:lastPrinted>
  <dcterms:created xsi:type="dcterms:W3CDTF">2014-03-20T07:38:52Z</dcterms:created>
  <dcterms:modified xsi:type="dcterms:W3CDTF">2021-03-17T19:53:47Z</dcterms:modified>
</cp:coreProperties>
</file>